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teil MS-Beitrag-Schüler-LK" sheetId="1" r:id="rId1"/>
    <sheet name="ERSTATTUNG NACH MODELL MÜNCHEN" sheetId="2" r:id="rId2"/>
  </sheets>
  <definedNames>
    <definedName name="_xlnm.Print_Area" localSheetId="0">'Anteil MS-Beitrag-Schüler-LK'!$A$1:$O$36</definedName>
  </definedNames>
  <calcPr fullCalcOnLoad="1"/>
</workbook>
</file>

<file path=xl/comments1.xml><?xml version="1.0" encoding="utf-8"?>
<comments xmlns="http://schemas.openxmlformats.org/spreadsheetml/2006/main">
  <authors>
    <author>Albert.Kuhn</author>
  </authors>
  <commentList>
    <comment ref="A1" authorId="0">
      <text>
        <r>
          <rPr>
            <b/>
            <sz val="8"/>
            <rFont val="Tahoma"/>
            <family val="0"/>
          </rPr>
          <t>Albert.Kuhn: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<sst xmlns="http://schemas.openxmlformats.org/spreadsheetml/2006/main" count="134" uniqueCount="70">
  <si>
    <t>1 % BIP                       1 %GNP</t>
  </si>
  <si>
    <t>Belgien</t>
  </si>
  <si>
    <t>Bulgarien</t>
  </si>
  <si>
    <t>Dänemark</t>
  </si>
  <si>
    <t>Deutschland</t>
  </si>
  <si>
    <t>Estland</t>
  </si>
  <si>
    <t>Griechenland</t>
  </si>
  <si>
    <t>Spanien</t>
  </si>
  <si>
    <t>Frankreich</t>
  </si>
  <si>
    <t>Irland</t>
  </si>
  <si>
    <t>Italien</t>
  </si>
  <si>
    <t>Zypern</t>
  </si>
  <si>
    <t>Lettland</t>
  </si>
  <si>
    <t>Litauen</t>
  </si>
  <si>
    <t>Luxemburg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</si>
  <si>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</si>
  <si>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</si>
  <si>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</si>
  <si>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</si>
  <si>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</si>
  <si>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</si>
  <si>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</si>
  <si>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</si>
  <si>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</si>
  <si>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</si>
  <si>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</si>
  <si>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Insgesamt</t>
  </si>
  <si>
    <t>A</t>
  </si>
  <si>
    <t>B</t>
  </si>
  <si>
    <t>C</t>
  </si>
  <si>
    <t>D</t>
  </si>
  <si>
    <t>E</t>
  </si>
  <si>
    <t>F</t>
  </si>
  <si>
    <t>G</t>
  </si>
  <si>
    <t>H</t>
  </si>
  <si>
    <t>Schüler Pupils</t>
  </si>
  <si>
    <t>I</t>
  </si>
  <si>
    <t>J</t>
  </si>
  <si>
    <t>K</t>
  </si>
  <si>
    <t>L</t>
  </si>
  <si>
    <t>M</t>
  </si>
  <si>
    <r>
      <t>Gehalt</t>
    </r>
    <r>
      <rPr>
        <b/>
        <sz val="8"/>
        <rFont val="Arial"/>
        <family val="2"/>
      </rPr>
      <t xml:space="preserve">       Lehrer </t>
    </r>
    <r>
      <rPr>
        <b/>
        <u val="single"/>
        <sz val="8"/>
        <rFont val="Arial"/>
        <family val="2"/>
      </rPr>
      <t>Salary</t>
    </r>
    <r>
      <rPr>
        <b/>
        <sz val="8"/>
        <rFont val="Arial"/>
        <family val="2"/>
      </rPr>
      <t xml:space="preserve">   Teacher</t>
    </r>
  </si>
  <si>
    <t xml:space="preserve"> </t>
  </si>
  <si>
    <r>
      <t>Schüler</t>
    </r>
    <r>
      <rPr>
        <b/>
        <sz val="8"/>
        <rFont val="Arial"/>
        <family val="2"/>
      </rPr>
      <t xml:space="preserve">       Lehrer </t>
    </r>
    <r>
      <rPr>
        <b/>
        <u val="single"/>
        <sz val="8"/>
        <rFont val="Arial"/>
        <family val="2"/>
      </rPr>
      <t>Pupils</t>
    </r>
    <r>
      <rPr>
        <b/>
        <sz val="8"/>
        <rFont val="Arial"/>
        <family val="2"/>
      </rPr>
      <t xml:space="preserve">   Teacher</t>
    </r>
  </si>
  <si>
    <t>n.a.</t>
  </si>
  <si>
    <t>National- gehälter        National Salaries</t>
  </si>
  <si>
    <t>in %</t>
  </si>
  <si>
    <r>
      <t>Ungleich- gewicht Imbalance</t>
    </r>
    <r>
      <rPr>
        <b/>
        <sz val="8"/>
        <color indexed="8"/>
        <rFont val="Arial"/>
        <family val="2"/>
      </rPr>
      <t xml:space="preserve">                D - H</t>
    </r>
  </si>
  <si>
    <t>Anteile der Mitgliedstaaten an der Finanzierung, an der Schulbevölkerung und am abgeordneten Personal in Relation gesetzt</t>
  </si>
  <si>
    <t>Tschechien</t>
  </si>
  <si>
    <t>Perso-nal       Staff</t>
  </si>
  <si>
    <t>Beitrag pro Schüler needed Contribution per Pupil</t>
  </si>
  <si>
    <t>Anteil an EU-Beitrag             Share on EU-Contribution</t>
  </si>
  <si>
    <t>Anteil am BIP  Share on GNP</t>
  </si>
  <si>
    <t>O</t>
  </si>
  <si>
    <t>G X I</t>
  </si>
  <si>
    <t>Gesamtbei-trag Total-Contribution         D + E</t>
  </si>
  <si>
    <t xml:space="preserve">The relations between the Member States' Shares on Contributions, on School Population and on Seconded Staff  </t>
  </si>
  <si>
    <r>
      <t>Ungleich- gewicht Imbalance</t>
    </r>
    <r>
      <rPr>
        <b/>
        <sz val="8"/>
        <color indexed="8"/>
        <rFont val="Arial"/>
        <family val="2"/>
      </rPr>
      <t xml:space="preserve">                F - J</t>
    </r>
  </si>
  <si>
    <t>Mitgliedstaat                     Member State</t>
  </si>
  <si>
    <t>Grossbrit.</t>
  </si>
  <si>
    <t>Aktueller Beitrag Current Contribution         D + E</t>
  </si>
  <si>
    <t>Anteile der Mitgliedstaaten an der Finanzierung gemäss Modell München, Beitrag pro Schüler des Mitgliedstaates</t>
  </si>
  <si>
    <t xml:space="preserve"> Member States' Shares on Contributions in line with the Munich Modell, Contribution per Pupil of this Member State</t>
  </si>
  <si>
    <t>Zu erstattende National- gehälter        National Salaries to be reimbursed</t>
  </si>
  <si>
    <t>Zusätzlich zu leistender EU-Beitrag Supplementary Share on EU-Contribution</t>
  </si>
  <si>
    <t>Angepasster Anteil an EU-Beitrag             Adapted Share on EU-Contribution</t>
  </si>
  <si>
    <t>Grossbritannien</t>
  </si>
  <si>
    <t>Beitrag pro Schüler der Nationalität Contribution per Pupil of its Nationals</t>
  </si>
  <si>
    <r>
      <t>Minderung</t>
    </r>
    <r>
      <rPr>
        <b/>
        <sz val="8"/>
        <color indexed="8"/>
        <rFont val="Arial"/>
        <family val="2"/>
      </rPr>
      <t xml:space="preserve"> Mehrbelastung 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wegen Erstattung </t>
    </r>
    <r>
      <rPr>
        <b/>
        <sz val="8"/>
        <color indexed="8"/>
        <rFont val="Arial"/>
        <family val="2"/>
      </rPr>
      <t xml:space="preserve">       </t>
    </r>
    <r>
      <rPr>
        <b/>
        <sz val="8"/>
        <color indexed="10"/>
        <rFont val="Arial"/>
        <family val="2"/>
      </rPr>
      <t xml:space="preserve"> Reduction</t>
    </r>
    <r>
      <rPr>
        <b/>
        <sz val="8"/>
        <color indexed="8"/>
        <rFont val="Arial"/>
        <family val="2"/>
      </rPr>
      <t xml:space="preserve"> Extra Burden due to reimbursement</t>
    </r>
  </si>
</sst>
</file>

<file path=xl/styles.xml><?xml version="1.0" encoding="utf-8"?>
<styleSheet xmlns="http://schemas.openxmlformats.org/spreadsheetml/2006/main">
  <numFmts count="3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  <numFmt numFmtId="181" formatCode="#,##0.000"/>
    <numFmt numFmtId="182" formatCode="#,##0_ ;[Red]\-#,##0\ "/>
    <numFmt numFmtId="183" formatCode="#,##0.0"/>
    <numFmt numFmtId="184" formatCode="0.0%"/>
    <numFmt numFmtId="185" formatCode="[$-80C]dddd\ d\ mmmm\ yyyy"/>
  </numFmts>
  <fonts count="13">
    <font>
      <sz val="10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b/>
      <u val="single"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" fontId="7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top" wrapText="1"/>
    </xf>
    <xf numFmtId="180" fontId="3" fillId="0" borderId="1" xfId="19" applyNumberFormat="1" applyFont="1" applyBorder="1" applyAlignment="1">
      <alignment horizontal="right" vertical="top" wrapText="1"/>
    </xf>
    <xf numFmtId="182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10" fontId="1" fillId="0" borderId="1" xfId="19" applyNumberFormat="1" applyFont="1" applyBorder="1" applyAlignment="1">
      <alignment horizontal="right" vertical="top" wrapText="1"/>
    </xf>
    <xf numFmtId="4" fontId="0" fillId="0" borderId="1" xfId="0" applyNumberFormat="1" applyBorder="1" applyAlignment="1">
      <alignment/>
    </xf>
    <xf numFmtId="3" fontId="6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/>
    </xf>
    <xf numFmtId="10" fontId="0" fillId="0" borderId="1" xfId="19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9" fontId="4" fillId="0" borderId="1" xfId="19" applyNumberFormat="1" applyFont="1" applyBorder="1" applyAlignment="1">
      <alignment/>
    </xf>
    <xf numFmtId="9" fontId="4" fillId="0" borderId="1" xfId="19" applyFont="1" applyBorder="1" applyAlignment="1">
      <alignment/>
    </xf>
    <xf numFmtId="182" fontId="1" fillId="0" borderId="1" xfId="0" applyNumberFormat="1" applyFont="1" applyBorder="1" applyAlignment="1">
      <alignment horizontal="left" vertical="top" wrapText="1"/>
    </xf>
    <xf numFmtId="183" fontId="0" fillId="0" borderId="1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/>
    </xf>
    <xf numFmtId="183" fontId="0" fillId="0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182" fontId="4" fillId="0" borderId="1" xfId="0" applyNumberFormat="1" applyFont="1" applyBorder="1" applyAlignment="1">
      <alignment horizontal="right" vertical="top" wrapText="1"/>
    </xf>
    <xf numFmtId="182" fontId="0" fillId="0" borderId="1" xfId="0" applyNumberFormat="1" applyBorder="1" applyAlignment="1">
      <alignment/>
    </xf>
    <xf numFmtId="3" fontId="4" fillId="0" borderId="1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6" sqref="A6:O35"/>
    </sheetView>
  </sheetViews>
  <sheetFormatPr defaultColWidth="9.140625" defaultRowHeight="12.75"/>
  <cols>
    <col min="1" max="1" width="11.7109375" style="21" customWidth="1"/>
    <col min="2" max="2" width="14.57421875" style="21" customWidth="1"/>
    <col min="3" max="3" width="8.421875" style="21" customWidth="1"/>
    <col min="4" max="4" width="12.00390625" style="21" customWidth="1"/>
    <col min="5" max="5" width="11.421875" style="21" customWidth="1"/>
    <col min="6" max="6" width="11.00390625" style="21" customWidth="1"/>
    <col min="7" max="7" width="7.28125" style="21" customWidth="1"/>
    <col min="8" max="8" width="7.140625" style="21" customWidth="1"/>
    <col min="9" max="9" width="10.57421875" style="21" customWidth="1"/>
    <col min="10" max="10" width="11.28125" style="21" customWidth="1"/>
    <col min="11" max="11" width="11.7109375" style="21" customWidth="1"/>
    <col min="12" max="12" width="6.28125" style="20" customWidth="1"/>
    <col min="13" max="13" width="7.8515625" style="20" customWidth="1"/>
    <col min="14" max="14" width="8.57421875" style="35" customWidth="1"/>
    <col min="15" max="15" width="7.28125" style="21" customWidth="1"/>
    <col min="16" max="16" width="13.28125" style="21" customWidth="1"/>
    <col min="17" max="17" width="10.8515625" style="21" customWidth="1"/>
    <col min="18" max="16384" width="9.140625" style="21" customWidth="1"/>
  </cols>
  <sheetData>
    <row r="1" spans="1:15" ht="12.75">
      <c r="A1" s="41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  <c r="N1" s="41"/>
      <c r="O1" s="41"/>
    </row>
    <row r="2" spans="1:15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24"/>
      <c r="N2" s="30"/>
      <c r="O2" s="23"/>
    </row>
    <row r="3" spans="1:15" ht="12.75">
      <c r="A3" s="43" t="s">
        <v>57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31"/>
      <c r="O4" s="25"/>
    </row>
    <row r="5" spans="1:15" ht="3.75" customHeight="1" hidden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31"/>
      <c r="O5" s="25"/>
    </row>
    <row r="6" spans="1:15" ht="58.5" customHeight="1">
      <c r="A6" s="5" t="s">
        <v>59</v>
      </c>
      <c r="B6" s="1" t="s">
        <v>0</v>
      </c>
      <c r="C6" s="6" t="s">
        <v>53</v>
      </c>
      <c r="D6" s="5" t="s">
        <v>52</v>
      </c>
      <c r="E6" s="5" t="s">
        <v>45</v>
      </c>
      <c r="F6" s="5" t="s">
        <v>56</v>
      </c>
      <c r="G6" s="6" t="s">
        <v>35</v>
      </c>
      <c r="H6" s="6" t="s">
        <v>46</v>
      </c>
      <c r="I6" s="5" t="s">
        <v>51</v>
      </c>
      <c r="J6" s="5" t="s">
        <v>55</v>
      </c>
      <c r="K6" s="17" t="s">
        <v>47</v>
      </c>
      <c r="L6" s="5" t="s">
        <v>50</v>
      </c>
      <c r="M6" s="5" t="s">
        <v>46</v>
      </c>
      <c r="N6" s="32" t="s">
        <v>41</v>
      </c>
      <c r="O6" s="8" t="s">
        <v>43</v>
      </c>
    </row>
    <row r="7" spans="1:15" ht="12.75" customHeight="1">
      <c r="A7" s="6" t="s">
        <v>27</v>
      </c>
      <c r="B7" s="6" t="s">
        <v>28</v>
      </c>
      <c r="C7" s="6" t="s">
        <v>29</v>
      </c>
      <c r="D7" s="6" t="s">
        <v>30</v>
      </c>
      <c r="E7" s="6" t="s">
        <v>42</v>
      </c>
      <c r="F7" s="6" t="s">
        <v>32</v>
      </c>
      <c r="G7" s="6" t="s">
        <v>33</v>
      </c>
      <c r="H7" s="6" t="s">
        <v>34</v>
      </c>
      <c r="I7" s="6" t="s">
        <v>36</v>
      </c>
      <c r="J7" s="6" t="s">
        <v>37</v>
      </c>
      <c r="K7" s="6" t="s">
        <v>38</v>
      </c>
      <c r="L7" s="9" t="s">
        <v>39</v>
      </c>
      <c r="M7" s="9" t="s">
        <v>40</v>
      </c>
      <c r="N7" s="9" t="s">
        <v>44</v>
      </c>
      <c r="O7" s="9" t="s">
        <v>54</v>
      </c>
    </row>
    <row r="8" spans="1:15" ht="12.75" customHeight="1">
      <c r="A8" s="2" t="s">
        <v>1</v>
      </c>
      <c r="B8" s="10">
        <v>3858487000</v>
      </c>
      <c r="C8" s="11">
        <f aca="true" t="shared" si="0" ref="C8:C35">B8/$B$35</f>
        <v>0.02938475055240433</v>
      </c>
      <c r="D8" s="3">
        <f aca="true" t="shared" si="1" ref="D8:D34">C8*168302071</f>
        <v>4945514.373788043</v>
      </c>
      <c r="E8" s="10">
        <v>10318861</v>
      </c>
      <c r="F8" s="10">
        <f aca="true" t="shared" si="2" ref="F8:F35">D8+E8</f>
        <v>15264375.373788044</v>
      </c>
      <c r="G8" s="3">
        <v>2213</v>
      </c>
      <c r="H8" s="19">
        <f aca="true" t="shared" si="3" ref="H8:H35">G8/$G$35</f>
        <v>0.09836429904880434</v>
      </c>
      <c r="I8" s="3">
        <v>9923.987466</v>
      </c>
      <c r="J8" s="3">
        <f aca="true" t="shared" si="4" ref="J8:J34">G8*I8</f>
        <v>21961784.262258</v>
      </c>
      <c r="K8" s="12">
        <f aca="true" t="shared" si="5" ref="K8:K34">F8-J8</f>
        <v>-6697408.888469957</v>
      </c>
      <c r="L8" s="3">
        <v>217</v>
      </c>
      <c r="M8" s="19">
        <f aca="true" t="shared" si="6" ref="M8:M35">L8/$L$35</f>
        <v>0.14361350099272005</v>
      </c>
      <c r="N8" s="33">
        <f aca="true" t="shared" si="7" ref="N8:N18">E8/L8</f>
        <v>47552.354838709674</v>
      </c>
      <c r="O8" s="29">
        <f aca="true" t="shared" si="8" ref="O8:O18">G8/L8</f>
        <v>10.19815668202765</v>
      </c>
    </row>
    <row r="9" spans="1:15" ht="12.75" customHeight="1">
      <c r="A9" s="2" t="s">
        <v>2</v>
      </c>
      <c r="B9" s="10">
        <v>393723000</v>
      </c>
      <c r="C9" s="11">
        <f t="shared" si="0"/>
        <v>0.002998442690553134</v>
      </c>
      <c r="D9" s="3">
        <f t="shared" si="1"/>
        <v>504644.11459490453</v>
      </c>
      <c r="E9" s="10">
        <v>1617</v>
      </c>
      <c r="F9" s="10">
        <f t="shared" si="2"/>
        <v>506261.11459490453</v>
      </c>
      <c r="G9" s="3">
        <v>291</v>
      </c>
      <c r="H9" s="19">
        <f t="shared" si="3"/>
        <v>0.012934483065161347</v>
      </c>
      <c r="I9" s="3">
        <v>9923.987466</v>
      </c>
      <c r="J9" s="3">
        <f t="shared" si="4"/>
        <v>2887880.352606</v>
      </c>
      <c r="K9" s="12">
        <f t="shared" si="5"/>
        <v>-2381619.238011095</v>
      </c>
      <c r="L9" s="3">
        <v>1</v>
      </c>
      <c r="M9" s="19">
        <f t="shared" si="6"/>
        <v>0.0006618133686300463</v>
      </c>
      <c r="N9" s="33">
        <f t="shared" si="7"/>
        <v>1617</v>
      </c>
      <c r="O9" s="29">
        <f t="shared" si="8"/>
        <v>291</v>
      </c>
    </row>
    <row r="10" spans="1:15" ht="12.75" customHeight="1">
      <c r="A10" s="2" t="s">
        <v>49</v>
      </c>
      <c r="B10" s="10">
        <v>1510798000</v>
      </c>
      <c r="C10" s="11">
        <f t="shared" si="0"/>
        <v>0.01150565554971971</v>
      </c>
      <c r="D10" s="3">
        <f t="shared" si="1"/>
        <v>1936425.6572304708</v>
      </c>
      <c r="E10" s="10">
        <v>162465</v>
      </c>
      <c r="F10" s="10">
        <f t="shared" si="2"/>
        <v>2098890.657230471</v>
      </c>
      <c r="G10" s="3">
        <v>229</v>
      </c>
      <c r="H10" s="19">
        <f t="shared" si="3"/>
        <v>0.010178682549559961</v>
      </c>
      <c r="I10" s="3">
        <v>9923.987466</v>
      </c>
      <c r="J10" s="3">
        <f t="shared" si="4"/>
        <v>2272593.129714</v>
      </c>
      <c r="K10" s="12">
        <f t="shared" si="5"/>
        <v>-173702.47248352924</v>
      </c>
      <c r="L10" s="3">
        <v>15</v>
      </c>
      <c r="M10" s="19">
        <f t="shared" si="6"/>
        <v>0.009927200529450696</v>
      </c>
      <c r="N10" s="33">
        <f t="shared" si="7"/>
        <v>10831</v>
      </c>
      <c r="O10" s="29">
        <f t="shared" si="8"/>
        <v>15.266666666666667</v>
      </c>
    </row>
    <row r="11" spans="1:15" ht="12.75" customHeight="1">
      <c r="A11" s="2" t="s">
        <v>3</v>
      </c>
      <c r="B11" s="10">
        <v>2543328000</v>
      </c>
      <c r="C11" s="11">
        <f t="shared" si="0"/>
        <v>0.019369006258915838</v>
      </c>
      <c r="D11" s="3">
        <f t="shared" si="1"/>
        <v>3259843.8665874978</v>
      </c>
      <c r="E11" s="10">
        <v>1683579</v>
      </c>
      <c r="F11" s="10">
        <f t="shared" si="2"/>
        <v>4943422.866587497</v>
      </c>
      <c r="G11" s="3">
        <v>678</v>
      </c>
      <c r="H11" s="19">
        <f t="shared" si="3"/>
        <v>0.03013601208996355</v>
      </c>
      <c r="I11" s="3">
        <v>9923.987466</v>
      </c>
      <c r="J11" s="3">
        <f t="shared" si="4"/>
        <v>6728463.501948</v>
      </c>
      <c r="K11" s="12">
        <f t="shared" si="5"/>
        <v>-1785040.6353605026</v>
      </c>
      <c r="L11" s="3">
        <v>33</v>
      </c>
      <c r="M11" s="19">
        <f t="shared" si="6"/>
        <v>0.02183984116479153</v>
      </c>
      <c r="N11" s="33">
        <f t="shared" si="7"/>
        <v>51017.545454545456</v>
      </c>
      <c r="O11" s="29">
        <f t="shared" si="8"/>
        <v>20.545454545454547</v>
      </c>
    </row>
    <row r="12" spans="1:15" ht="12.75" customHeight="1">
      <c r="A12" s="2" t="s">
        <v>4</v>
      </c>
      <c r="B12" s="10">
        <v>27032865000</v>
      </c>
      <c r="C12" s="11">
        <f t="shared" si="0"/>
        <v>0.2058718857266648</v>
      </c>
      <c r="D12" s="3">
        <f t="shared" si="1"/>
        <v>34648664.72847302</v>
      </c>
      <c r="E12" s="10">
        <v>10866937</v>
      </c>
      <c r="F12" s="10">
        <f t="shared" si="2"/>
        <v>45515601.72847302</v>
      </c>
      <c r="G12" s="3">
        <v>3453</v>
      </c>
      <c r="H12" s="19">
        <f t="shared" si="3"/>
        <v>0.15348030936083207</v>
      </c>
      <c r="I12" s="3">
        <v>9923.987466</v>
      </c>
      <c r="J12" s="3">
        <f t="shared" si="4"/>
        <v>34267528.720098004</v>
      </c>
      <c r="K12" s="28">
        <f t="shared" si="5"/>
        <v>11248073.008375019</v>
      </c>
      <c r="L12" s="3">
        <v>240</v>
      </c>
      <c r="M12" s="19">
        <f t="shared" si="6"/>
        <v>0.15883520847121113</v>
      </c>
      <c r="N12" s="33">
        <f t="shared" si="7"/>
        <v>45278.90416666667</v>
      </c>
      <c r="O12" s="29">
        <f t="shared" si="8"/>
        <v>14.3875</v>
      </c>
    </row>
    <row r="13" spans="1:15" ht="12.75" customHeight="1">
      <c r="A13" s="2" t="s">
        <v>5</v>
      </c>
      <c r="B13" s="10">
        <v>155139000</v>
      </c>
      <c r="C13" s="11">
        <f t="shared" si="0"/>
        <v>0.001181478858409904</v>
      </c>
      <c r="D13" s="3">
        <f t="shared" si="1"/>
        <v>198845.33871310262</v>
      </c>
      <c r="E13" s="10">
        <v>26586</v>
      </c>
      <c r="F13" s="10">
        <f t="shared" si="2"/>
        <v>225431.33871310262</v>
      </c>
      <c r="G13" s="3">
        <v>191</v>
      </c>
      <c r="H13" s="19">
        <f t="shared" si="3"/>
        <v>0.008489643523868788</v>
      </c>
      <c r="I13" s="3">
        <v>9923.987466</v>
      </c>
      <c r="J13" s="3">
        <f t="shared" si="4"/>
        <v>1895481.6060060002</v>
      </c>
      <c r="K13" s="12">
        <f t="shared" si="5"/>
        <v>-1670050.2672928977</v>
      </c>
      <c r="L13" s="3">
        <v>4</v>
      </c>
      <c r="M13" s="19">
        <f t="shared" si="6"/>
        <v>0.0026472534745201853</v>
      </c>
      <c r="N13" s="33">
        <f t="shared" si="7"/>
        <v>6646.5</v>
      </c>
      <c r="O13" s="29">
        <f t="shared" si="8"/>
        <v>47.75</v>
      </c>
    </row>
    <row r="14" spans="1:15" ht="12.75" customHeight="1">
      <c r="A14" s="2" t="s">
        <v>6</v>
      </c>
      <c r="B14" s="10">
        <v>2205629000</v>
      </c>
      <c r="C14" s="11">
        <f t="shared" si="0"/>
        <v>0.016797220769734098</v>
      </c>
      <c r="D14" s="3">
        <f t="shared" si="1"/>
        <v>2827007.0425904626</v>
      </c>
      <c r="E14" s="10">
        <v>861145</v>
      </c>
      <c r="F14" s="10">
        <f t="shared" si="2"/>
        <v>3688152.0425904626</v>
      </c>
      <c r="G14" s="3">
        <v>785</v>
      </c>
      <c r="H14" s="19">
        <f t="shared" si="3"/>
        <v>0.03489199039914659</v>
      </c>
      <c r="I14" s="3">
        <v>9923.987466</v>
      </c>
      <c r="J14" s="3">
        <f t="shared" si="4"/>
        <v>7790330.16081</v>
      </c>
      <c r="K14" s="12">
        <f t="shared" si="5"/>
        <v>-4102178.1182195377</v>
      </c>
      <c r="L14" s="3">
        <v>44</v>
      </c>
      <c r="M14" s="19">
        <f t="shared" si="6"/>
        <v>0.02911978821972204</v>
      </c>
      <c r="N14" s="33">
        <f t="shared" si="7"/>
        <v>19571.477272727272</v>
      </c>
      <c r="O14" s="29">
        <f t="shared" si="8"/>
        <v>17.84090909090909</v>
      </c>
    </row>
    <row r="15" spans="1:15" ht="12.75" customHeight="1">
      <c r="A15" s="2" t="s">
        <v>7</v>
      </c>
      <c r="B15" s="10">
        <v>10857848000</v>
      </c>
      <c r="C15" s="11">
        <f t="shared" si="0"/>
        <v>0.08268918750171304</v>
      </c>
      <c r="D15" s="3">
        <f t="shared" si="1"/>
        <v>13916761.505845621</v>
      </c>
      <c r="E15" s="10">
        <v>2697461</v>
      </c>
      <c r="F15" s="10">
        <f t="shared" si="2"/>
        <v>16614222.505845621</v>
      </c>
      <c r="G15" s="3">
        <v>1864</v>
      </c>
      <c r="H15" s="19">
        <f t="shared" si="3"/>
        <v>0.0828518090496933</v>
      </c>
      <c r="I15" s="3">
        <v>9923.987466</v>
      </c>
      <c r="J15" s="3">
        <f t="shared" si="4"/>
        <v>18498312.636624</v>
      </c>
      <c r="K15" s="12">
        <f t="shared" si="5"/>
        <v>-1884090.1307783797</v>
      </c>
      <c r="L15" s="3">
        <v>83</v>
      </c>
      <c r="M15" s="19">
        <f t="shared" si="6"/>
        <v>0.05493050959629384</v>
      </c>
      <c r="N15" s="33">
        <f t="shared" si="7"/>
        <v>32499.530120481926</v>
      </c>
      <c r="O15" s="29">
        <f t="shared" si="8"/>
        <v>22.457831325301203</v>
      </c>
    </row>
    <row r="16" spans="1:15" ht="12.75" customHeight="1">
      <c r="A16" s="2" t="s">
        <v>8</v>
      </c>
      <c r="B16" s="10">
        <v>21150397000</v>
      </c>
      <c r="C16" s="11">
        <f t="shared" si="0"/>
        <v>0.16107327559463616</v>
      </c>
      <c r="D16" s="3">
        <f t="shared" si="1"/>
        <v>27108965.865331024</v>
      </c>
      <c r="E16" s="10">
        <v>5516585</v>
      </c>
      <c r="F16" s="10">
        <f t="shared" si="2"/>
        <v>32625550.865331024</v>
      </c>
      <c r="G16" s="3">
        <v>2901</v>
      </c>
      <c r="H16" s="19">
        <f t="shared" si="3"/>
        <v>0.12894479509289714</v>
      </c>
      <c r="I16" s="3">
        <v>9923.987466</v>
      </c>
      <c r="J16" s="3">
        <f t="shared" si="4"/>
        <v>28789487.638866</v>
      </c>
      <c r="K16" s="28">
        <f t="shared" si="5"/>
        <v>3836063.226465024</v>
      </c>
      <c r="L16" s="3">
        <v>188</v>
      </c>
      <c r="M16" s="19">
        <f t="shared" si="6"/>
        <v>0.12442091330244871</v>
      </c>
      <c r="N16" s="33">
        <f t="shared" si="7"/>
        <v>29343.537234042553</v>
      </c>
      <c r="O16" s="29">
        <f t="shared" si="8"/>
        <v>15.430851063829786</v>
      </c>
    </row>
    <row r="17" spans="1:15" ht="12.75" customHeight="1">
      <c r="A17" s="2" t="s">
        <v>9</v>
      </c>
      <c r="B17" s="10">
        <v>1288774000</v>
      </c>
      <c r="C17" s="11">
        <f t="shared" si="0"/>
        <v>0.009814806298018973</v>
      </c>
      <c r="D17" s="3">
        <f t="shared" si="1"/>
        <v>1651852.2264204363</v>
      </c>
      <c r="E17" s="10">
        <v>2785256</v>
      </c>
      <c r="F17" s="10">
        <f t="shared" si="2"/>
        <v>4437108.226420436</v>
      </c>
      <c r="G17" s="3">
        <v>482</v>
      </c>
      <c r="H17" s="19">
        <f t="shared" si="3"/>
        <v>0.021424126589030135</v>
      </c>
      <c r="I17" s="3">
        <v>9923.987466</v>
      </c>
      <c r="J17" s="3">
        <f t="shared" si="4"/>
        <v>4783361.958612001</v>
      </c>
      <c r="K17" s="12">
        <f t="shared" si="5"/>
        <v>-346253.7321915645</v>
      </c>
      <c r="L17" s="3">
        <v>60</v>
      </c>
      <c r="M17" s="19">
        <f t="shared" si="6"/>
        <v>0.03970880211780278</v>
      </c>
      <c r="N17" s="33">
        <f t="shared" si="7"/>
        <v>46420.933333333334</v>
      </c>
      <c r="O17" s="29">
        <f t="shared" si="8"/>
        <v>8.033333333333333</v>
      </c>
    </row>
    <row r="18" spans="1:15" ht="12.75" customHeight="1">
      <c r="A18" s="2" t="s">
        <v>10</v>
      </c>
      <c r="B18" s="10">
        <v>16246488000</v>
      </c>
      <c r="C18" s="11">
        <f t="shared" si="0"/>
        <v>0.12372699382753662</v>
      </c>
      <c r="D18" s="3">
        <f t="shared" si="1"/>
        <v>20823509.29977863</v>
      </c>
      <c r="E18" s="10">
        <v>2538770</v>
      </c>
      <c r="F18" s="10">
        <f t="shared" si="2"/>
        <v>23362279.29977863</v>
      </c>
      <c r="G18" s="3">
        <v>2276</v>
      </c>
      <c r="H18" s="19">
        <f t="shared" si="3"/>
        <v>0.10116454795981865</v>
      </c>
      <c r="I18" s="3">
        <v>9923.987466</v>
      </c>
      <c r="J18" s="3">
        <f t="shared" si="4"/>
        <v>22586995.472616002</v>
      </c>
      <c r="K18" s="28">
        <f t="shared" si="5"/>
        <v>775283.8271626271</v>
      </c>
      <c r="L18" s="3">
        <v>104</v>
      </c>
      <c r="M18" s="19">
        <f t="shared" si="6"/>
        <v>0.06882859033752482</v>
      </c>
      <c r="N18" s="33">
        <f t="shared" si="7"/>
        <v>24411.25</v>
      </c>
      <c r="O18" s="29">
        <f t="shared" si="8"/>
        <v>21.884615384615383</v>
      </c>
    </row>
    <row r="19" spans="1:15" ht="12.75" customHeight="1">
      <c r="A19" s="2" t="s">
        <v>11</v>
      </c>
      <c r="B19" s="10">
        <v>186290000</v>
      </c>
      <c r="C19" s="11">
        <f t="shared" si="0"/>
        <v>0.0014187128738304424</v>
      </c>
      <c r="D19" s="3">
        <f t="shared" si="1"/>
        <v>238772.31482002515</v>
      </c>
      <c r="E19" s="10">
        <v>0</v>
      </c>
      <c r="F19" s="10">
        <f t="shared" si="2"/>
        <v>238772.31482002515</v>
      </c>
      <c r="G19" s="3">
        <v>38</v>
      </c>
      <c r="H19" s="19">
        <f t="shared" si="3"/>
        <v>0.0016890390256911725</v>
      </c>
      <c r="I19" s="3">
        <v>9923.987466</v>
      </c>
      <c r="J19" s="3">
        <f t="shared" si="4"/>
        <v>377111.523708</v>
      </c>
      <c r="K19" s="12">
        <f t="shared" si="5"/>
        <v>-138339.20888797488</v>
      </c>
      <c r="L19" s="3">
        <v>0</v>
      </c>
      <c r="M19" s="19">
        <f t="shared" si="6"/>
        <v>0</v>
      </c>
      <c r="N19" s="34" t="s">
        <v>44</v>
      </c>
      <c r="O19" s="29" t="s">
        <v>44</v>
      </c>
    </row>
    <row r="20" spans="1:15" ht="12.75" customHeight="1">
      <c r="A20" s="2" t="s">
        <v>12</v>
      </c>
      <c r="B20" s="10">
        <v>195565000</v>
      </c>
      <c r="C20" s="11">
        <f t="shared" si="0"/>
        <v>0.0014893477007389042</v>
      </c>
      <c r="D20" s="3">
        <f t="shared" si="1"/>
        <v>250660.3024734458</v>
      </c>
      <c r="E20" s="10">
        <v>3845</v>
      </c>
      <c r="F20" s="10">
        <f t="shared" si="2"/>
        <v>254505.3024734458</v>
      </c>
      <c r="G20" s="3">
        <v>165</v>
      </c>
      <c r="H20" s="19">
        <f t="shared" si="3"/>
        <v>0.007333985243132723</v>
      </c>
      <c r="I20" s="3">
        <v>9923.987466</v>
      </c>
      <c r="J20" s="3">
        <f t="shared" si="4"/>
        <v>1637457.9318900001</v>
      </c>
      <c r="K20" s="12">
        <f t="shared" si="5"/>
        <v>-1382952.6294165542</v>
      </c>
      <c r="L20" s="3">
        <v>1</v>
      </c>
      <c r="M20" s="19">
        <f t="shared" si="6"/>
        <v>0.0006618133686300463</v>
      </c>
      <c r="N20" s="33">
        <f aca="true" t="shared" si="9" ref="N20:N28">E20/L20</f>
        <v>3845</v>
      </c>
      <c r="O20" s="29">
        <f aca="true" t="shared" si="10" ref="O20:O28">G20/L20</f>
        <v>165</v>
      </c>
    </row>
    <row r="21" spans="1:15" ht="12.75" customHeight="1">
      <c r="A21" s="2" t="s">
        <v>13</v>
      </c>
      <c r="B21" s="10">
        <v>313038000</v>
      </c>
      <c r="C21" s="11">
        <f t="shared" si="0"/>
        <v>0.0023839768135602234</v>
      </c>
      <c r="D21" s="3">
        <f t="shared" si="1"/>
        <v>401228.2349381665</v>
      </c>
      <c r="E21" s="10">
        <v>51414</v>
      </c>
      <c r="F21" s="10">
        <f t="shared" si="2"/>
        <v>452642.2349381665</v>
      </c>
      <c r="G21" s="3">
        <v>255</v>
      </c>
      <c r="H21" s="19">
        <f t="shared" si="3"/>
        <v>0.011334340830296026</v>
      </c>
      <c r="I21" s="3">
        <v>9923.987466</v>
      </c>
      <c r="J21" s="3">
        <f t="shared" si="4"/>
        <v>2530616.80383</v>
      </c>
      <c r="K21" s="12">
        <f t="shared" si="5"/>
        <v>-2077974.5688918335</v>
      </c>
      <c r="L21" s="3">
        <v>8</v>
      </c>
      <c r="M21" s="19">
        <f t="shared" si="6"/>
        <v>0.005294506949040371</v>
      </c>
      <c r="N21" s="33">
        <f t="shared" si="9"/>
        <v>6426.75</v>
      </c>
      <c r="O21" s="29">
        <f t="shared" si="10"/>
        <v>31.875</v>
      </c>
    </row>
    <row r="22" spans="1:15" ht="12.75" customHeight="1">
      <c r="A22" s="2" t="s">
        <v>14</v>
      </c>
      <c r="B22" s="10">
        <v>335005000</v>
      </c>
      <c r="C22" s="11">
        <f t="shared" si="0"/>
        <v>0.002551269023015553</v>
      </c>
      <c r="D22" s="3">
        <f t="shared" si="1"/>
        <v>429383.86025166424</v>
      </c>
      <c r="E22" s="10">
        <v>1559793</v>
      </c>
      <c r="F22" s="10">
        <f t="shared" si="2"/>
        <v>1989176.8602516642</v>
      </c>
      <c r="G22" s="3">
        <v>226</v>
      </c>
      <c r="H22" s="19">
        <f t="shared" si="3"/>
        <v>0.010045337363321184</v>
      </c>
      <c r="I22" s="3">
        <v>9923.987466</v>
      </c>
      <c r="J22" s="3">
        <f t="shared" si="4"/>
        <v>2242821.167316</v>
      </c>
      <c r="K22" s="12">
        <f t="shared" si="5"/>
        <v>-253644.3070643358</v>
      </c>
      <c r="L22" s="3">
        <v>20</v>
      </c>
      <c r="M22" s="19">
        <f t="shared" si="6"/>
        <v>0.013236267372600927</v>
      </c>
      <c r="N22" s="33">
        <f t="shared" si="9"/>
        <v>77989.65</v>
      </c>
      <c r="O22" s="29">
        <f t="shared" si="10"/>
        <v>11.3</v>
      </c>
    </row>
    <row r="23" spans="1:15" ht="12.75" customHeight="1">
      <c r="A23" s="2" t="s">
        <v>15</v>
      </c>
      <c r="B23" s="10">
        <v>1096923000</v>
      </c>
      <c r="C23" s="11">
        <f t="shared" si="0"/>
        <v>0.008353742990502499</v>
      </c>
      <c r="D23" s="3">
        <f t="shared" si="1"/>
        <v>1405952.2459033038</v>
      </c>
      <c r="E23" s="10">
        <v>107821</v>
      </c>
      <c r="F23" s="10">
        <f t="shared" si="2"/>
        <v>1513773.2459033038</v>
      </c>
      <c r="G23" s="3">
        <v>301</v>
      </c>
      <c r="H23" s="19">
        <f t="shared" si="3"/>
        <v>0.013378967019290604</v>
      </c>
      <c r="I23" s="3">
        <v>9923.987466</v>
      </c>
      <c r="J23" s="3">
        <f t="shared" si="4"/>
        <v>2987120.227266</v>
      </c>
      <c r="K23" s="12">
        <f t="shared" si="5"/>
        <v>-1473346.9813626963</v>
      </c>
      <c r="L23" s="3">
        <v>15</v>
      </c>
      <c r="M23" s="19">
        <f t="shared" si="6"/>
        <v>0.009927200529450696</v>
      </c>
      <c r="N23" s="33">
        <f t="shared" si="9"/>
        <v>7188.066666666667</v>
      </c>
      <c r="O23" s="29">
        <f t="shared" si="10"/>
        <v>20.066666666666666</v>
      </c>
    </row>
    <row r="24" spans="1:15" ht="12.75" customHeight="1">
      <c r="A24" s="2" t="s">
        <v>16</v>
      </c>
      <c r="B24" s="10">
        <v>63619000</v>
      </c>
      <c r="C24" s="11">
        <f t="shared" si="0"/>
        <v>0.0004844977954813405</v>
      </c>
      <c r="D24" s="3">
        <f t="shared" si="1"/>
        <v>81541.98237444405</v>
      </c>
      <c r="E24" s="10">
        <v>57412</v>
      </c>
      <c r="F24" s="10">
        <f t="shared" si="2"/>
        <v>138953.98237444405</v>
      </c>
      <c r="G24" s="3">
        <v>76</v>
      </c>
      <c r="H24" s="19">
        <f t="shared" si="3"/>
        <v>0.003378078051382345</v>
      </c>
      <c r="I24" s="3">
        <v>9923.987466</v>
      </c>
      <c r="J24" s="3">
        <f t="shared" si="4"/>
        <v>754223.047416</v>
      </c>
      <c r="K24" s="12">
        <f t="shared" si="5"/>
        <v>-615269.065041556</v>
      </c>
      <c r="L24" s="3">
        <v>3</v>
      </c>
      <c r="M24" s="19">
        <f t="shared" si="6"/>
        <v>0.001985440105890139</v>
      </c>
      <c r="N24" s="33">
        <f t="shared" si="9"/>
        <v>19137.333333333332</v>
      </c>
      <c r="O24" s="29">
        <f t="shared" si="10"/>
        <v>25.333333333333332</v>
      </c>
    </row>
    <row r="25" spans="1:15" ht="12.75" customHeight="1">
      <c r="A25" s="2" t="s">
        <v>17</v>
      </c>
      <c r="B25" s="10">
        <v>6365726000</v>
      </c>
      <c r="C25" s="11">
        <f t="shared" si="0"/>
        <v>0.04847891689020971</v>
      </c>
      <c r="D25" s="3">
        <f t="shared" si="1"/>
        <v>8159102.112459173</v>
      </c>
      <c r="E25" s="10">
        <v>3501684</v>
      </c>
      <c r="F25" s="10">
        <f t="shared" si="2"/>
        <v>11660786.112459173</v>
      </c>
      <c r="G25" s="3">
        <v>1112</v>
      </c>
      <c r="H25" s="19">
        <f t="shared" si="3"/>
        <v>0.04942661569917326</v>
      </c>
      <c r="I25" s="3">
        <v>9923.987466</v>
      </c>
      <c r="J25" s="3">
        <f t="shared" si="4"/>
        <v>11035474.062192</v>
      </c>
      <c r="K25" s="28">
        <f t="shared" si="5"/>
        <v>625312.050267173</v>
      </c>
      <c r="L25" s="3">
        <v>80</v>
      </c>
      <c r="M25" s="19">
        <f t="shared" si="6"/>
        <v>0.05294506949040371</v>
      </c>
      <c r="N25" s="33">
        <f t="shared" si="9"/>
        <v>43771.05</v>
      </c>
      <c r="O25" s="29">
        <f t="shared" si="10"/>
        <v>13.9</v>
      </c>
    </row>
    <row r="26" spans="1:15" ht="12.75" customHeight="1">
      <c r="A26" s="2" t="s">
        <v>18</v>
      </c>
      <c r="B26" s="10">
        <v>3041969000</v>
      </c>
      <c r="C26" s="11">
        <f t="shared" si="0"/>
        <v>0.023166464018965684</v>
      </c>
      <c r="D26" s="3">
        <f t="shared" si="1"/>
        <v>3898963.872138908</v>
      </c>
      <c r="E26" s="10">
        <v>714576</v>
      </c>
      <c r="F26" s="10">
        <f t="shared" si="2"/>
        <v>4613539.872138908</v>
      </c>
      <c r="G26" s="3">
        <v>329</v>
      </c>
      <c r="H26" s="19">
        <f t="shared" si="3"/>
        <v>0.01462352209085252</v>
      </c>
      <c r="I26" s="3">
        <v>9923.987466</v>
      </c>
      <c r="J26" s="3">
        <f t="shared" si="4"/>
        <v>3264991.876314</v>
      </c>
      <c r="K26" s="28">
        <f t="shared" si="5"/>
        <v>1348547.995824908</v>
      </c>
      <c r="L26" s="3">
        <v>23</v>
      </c>
      <c r="M26" s="19">
        <f t="shared" si="6"/>
        <v>0.015221707478491065</v>
      </c>
      <c r="N26" s="33">
        <f t="shared" si="9"/>
        <v>31068.521739130436</v>
      </c>
      <c r="O26" s="29">
        <f t="shared" si="10"/>
        <v>14.304347826086957</v>
      </c>
    </row>
    <row r="27" spans="1:15" ht="12.75" customHeight="1">
      <c r="A27" s="2" t="s">
        <v>19</v>
      </c>
      <c r="B27" s="10">
        <v>3987640000</v>
      </c>
      <c r="C27" s="11">
        <f t="shared" si="0"/>
        <v>0.030368330045634363</v>
      </c>
      <c r="D27" s="3">
        <f t="shared" si="1"/>
        <v>5111052.839491788</v>
      </c>
      <c r="E27" s="10">
        <v>197798</v>
      </c>
      <c r="F27" s="10">
        <f t="shared" si="2"/>
        <v>5308850.839491788</v>
      </c>
      <c r="G27" s="3">
        <v>383</v>
      </c>
      <c r="H27" s="19">
        <f t="shared" si="3"/>
        <v>0.0170237354431505</v>
      </c>
      <c r="I27" s="3">
        <v>9923.987466</v>
      </c>
      <c r="J27" s="3">
        <f t="shared" si="4"/>
        <v>3800887.1994780004</v>
      </c>
      <c r="K27" s="28">
        <f t="shared" si="5"/>
        <v>1507963.640013788</v>
      </c>
      <c r="L27" s="3">
        <v>24</v>
      </c>
      <c r="M27" s="19">
        <f t="shared" si="6"/>
        <v>0.01588352084712111</v>
      </c>
      <c r="N27" s="33">
        <f t="shared" si="9"/>
        <v>8241.583333333334</v>
      </c>
      <c r="O27" s="29">
        <f t="shared" si="10"/>
        <v>15.958333333333334</v>
      </c>
    </row>
    <row r="28" spans="1:15" ht="12.75" customHeight="1">
      <c r="A28" s="2" t="s">
        <v>20</v>
      </c>
      <c r="B28" s="10">
        <v>1632634000</v>
      </c>
      <c r="C28" s="11">
        <f t="shared" si="0"/>
        <v>0.01243351158974336</v>
      </c>
      <c r="D28" s="3">
        <f t="shared" si="1"/>
        <v>2092585.7503563098</v>
      </c>
      <c r="E28" s="10">
        <v>832461</v>
      </c>
      <c r="F28" s="10">
        <f t="shared" si="2"/>
        <v>2925046.75035631</v>
      </c>
      <c r="G28" s="3">
        <v>593</v>
      </c>
      <c r="H28" s="19">
        <f t="shared" si="3"/>
        <v>0.026357898479864878</v>
      </c>
      <c r="I28" s="3">
        <v>9923.987466</v>
      </c>
      <c r="J28" s="3">
        <f t="shared" si="4"/>
        <v>5884924.567338</v>
      </c>
      <c r="K28" s="12">
        <f t="shared" si="5"/>
        <v>-2959877.81698169</v>
      </c>
      <c r="L28" s="3">
        <v>31</v>
      </c>
      <c r="M28" s="19">
        <f t="shared" si="6"/>
        <v>0.020516214427531435</v>
      </c>
      <c r="N28" s="33">
        <f t="shared" si="9"/>
        <v>26853.58064516129</v>
      </c>
      <c r="O28" s="29">
        <f t="shared" si="10"/>
        <v>19.129032258064516</v>
      </c>
    </row>
    <row r="29" spans="1:15" ht="12.75" customHeight="1">
      <c r="A29" s="2" t="s">
        <v>21</v>
      </c>
      <c r="B29" s="10">
        <v>1409694000</v>
      </c>
      <c r="C29" s="11">
        <f t="shared" si="0"/>
        <v>0.010735686434921529</v>
      </c>
      <c r="D29" s="3">
        <f t="shared" si="1"/>
        <v>1806838.2606039</v>
      </c>
      <c r="E29" s="10">
        <v>0</v>
      </c>
      <c r="F29" s="10">
        <f t="shared" si="2"/>
        <v>1806838.2606039</v>
      </c>
      <c r="G29" s="3">
        <v>252</v>
      </c>
      <c r="H29" s="19">
        <f t="shared" si="3"/>
        <v>0.01120099564405725</v>
      </c>
      <c r="I29" s="3">
        <v>9923.987466</v>
      </c>
      <c r="J29" s="3">
        <f t="shared" si="4"/>
        <v>2500844.841432</v>
      </c>
      <c r="K29" s="12">
        <f t="shared" si="5"/>
        <v>-694006.5808281</v>
      </c>
      <c r="L29" s="3">
        <v>0</v>
      </c>
      <c r="M29" s="19">
        <f t="shared" si="6"/>
        <v>0</v>
      </c>
      <c r="N29" s="34" t="s">
        <v>44</v>
      </c>
      <c r="O29" s="29" t="s">
        <v>44</v>
      </c>
    </row>
    <row r="30" spans="1:15" ht="12.75" customHeight="1">
      <c r="A30" s="2" t="s">
        <v>22</v>
      </c>
      <c r="B30" s="10">
        <v>376967000</v>
      </c>
      <c r="C30" s="11">
        <f t="shared" si="0"/>
        <v>0.0028708354496174804</v>
      </c>
      <c r="D30" s="3">
        <f t="shared" si="1"/>
        <v>483167.5516708381</v>
      </c>
      <c r="E30" s="10">
        <v>45547</v>
      </c>
      <c r="F30" s="10">
        <f t="shared" si="2"/>
        <v>528714.5516708381</v>
      </c>
      <c r="G30" s="3">
        <v>106</v>
      </c>
      <c r="H30" s="19">
        <f t="shared" si="3"/>
        <v>0.004711529913770113</v>
      </c>
      <c r="I30" s="3">
        <v>9923.987466</v>
      </c>
      <c r="J30" s="3">
        <f t="shared" si="4"/>
        <v>1051942.671396</v>
      </c>
      <c r="K30" s="12">
        <f t="shared" si="5"/>
        <v>-523228.11972516193</v>
      </c>
      <c r="L30" s="3">
        <v>2</v>
      </c>
      <c r="M30" s="19">
        <f t="shared" si="6"/>
        <v>0.0013236267372600927</v>
      </c>
      <c r="N30" s="33">
        <f aca="true" t="shared" si="11" ref="N30:N35">E30/L30</f>
        <v>22773.5</v>
      </c>
      <c r="O30" s="29">
        <f aca="true" t="shared" si="12" ref="O30:O35">G30/L30</f>
        <v>53</v>
      </c>
    </row>
    <row r="31" spans="1:15" ht="12.75" customHeight="1">
      <c r="A31" s="2" t="s">
        <v>23</v>
      </c>
      <c r="B31" s="10">
        <v>734482000</v>
      </c>
      <c r="C31" s="11">
        <f t="shared" si="0"/>
        <v>0.005593531960903597</v>
      </c>
      <c r="D31" s="3">
        <f t="shared" si="1"/>
        <v>941403.0132247664</v>
      </c>
      <c r="E31" s="10">
        <v>25109</v>
      </c>
      <c r="F31" s="10">
        <f t="shared" si="2"/>
        <v>966512.0132247664</v>
      </c>
      <c r="G31" s="3">
        <v>176</v>
      </c>
      <c r="H31" s="19">
        <f t="shared" si="3"/>
        <v>0.007822917592674904</v>
      </c>
      <c r="I31" s="3">
        <v>9923.987466</v>
      </c>
      <c r="J31" s="3">
        <f t="shared" si="4"/>
        <v>1746621.794016</v>
      </c>
      <c r="K31" s="12">
        <f t="shared" si="5"/>
        <v>-780109.7807912338</v>
      </c>
      <c r="L31" s="3">
        <v>4</v>
      </c>
      <c r="M31" s="19">
        <f t="shared" si="6"/>
        <v>0.0026472534745201853</v>
      </c>
      <c r="N31" s="33">
        <f t="shared" si="11"/>
        <v>6277.25</v>
      </c>
      <c r="O31" s="29">
        <f t="shared" si="12"/>
        <v>44</v>
      </c>
    </row>
    <row r="32" spans="1:15" ht="12.75" customHeight="1">
      <c r="A32" s="2" t="s">
        <v>24</v>
      </c>
      <c r="B32" s="10">
        <v>2026935000</v>
      </c>
      <c r="C32" s="11">
        <f t="shared" si="0"/>
        <v>0.015436356105628364</v>
      </c>
      <c r="D32" s="3">
        <f t="shared" si="1"/>
        <v>2597970.7012707484</v>
      </c>
      <c r="E32" s="10">
        <v>1089609</v>
      </c>
      <c r="F32" s="10">
        <f t="shared" si="2"/>
        <v>3687579.7012707484</v>
      </c>
      <c r="G32" s="3">
        <v>682</v>
      </c>
      <c r="H32" s="19">
        <f t="shared" si="3"/>
        <v>0.030313805671615256</v>
      </c>
      <c r="I32" s="3">
        <v>9923.987466</v>
      </c>
      <c r="J32" s="3">
        <f t="shared" si="4"/>
        <v>6768159.451812</v>
      </c>
      <c r="K32" s="12">
        <f t="shared" si="5"/>
        <v>-3080579.7505412516</v>
      </c>
      <c r="L32" s="3">
        <v>33</v>
      </c>
      <c r="M32" s="19">
        <f t="shared" si="6"/>
        <v>0.02183984116479153</v>
      </c>
      <c r="N32" s="33">
        <f t="shared" si="11"/>
        <v>33018.454545454544</v>
      </c>
      <c r="O32" s="29">
        <f t="shared" si="12"/>
        <v>20.666666666666668</v>
      </c>
    </row>
    <row r="33" spans="1:15" ht="12.75" customHeight="1">
      <c r="A33" s="2" t="s">
        <v>25</v>
      </c>
      <c r="B33" s="10">
        <v>4116381000</v>
      </c>
      <c r="C33" s="11">
        <f t="shared" si="0"/>
        <v>0.031348771905582856</v>
      </c>
      <c r="D33" s="3">
        <f t="shared" si="1"/>
        <v>5276063.235016211</v>
      </c>
      <c r="E33" s="10">
        <v>1577521</v>
      </c>
      <c r="F33" s="10">
        <f t="shared" si="2"/>
        <v>6853584.235016211</v>
      </c>
      <c r="G33" s="3">
        <v>607</v>
      </c>
      <c r="H33" s="19">
        <f t="shared" si="3"/>
        <v>0.026980176015645837</v>
      </c>
      <c r="I33" s="3">
        <v>9923.987466</v>
      </c>
      <c r="J33" s="3">
        <f t="shared" si="4"/>
        <v>6023860.391862</v>
      </c>
      <c r="K33" s="28">
        <f t="shared" si="5"/>
        <v>829723.8431542106</v>
      </c>
      <c r="L33" s="3">
        <v>39</v>
      </c>
      <c r="M33" s="19">
        <f t="shared" si="6"/>
        <v>0.025810721376571807</v>
      </c>
      <c r="N33" s="33">
        <f t="shared" si="11"/>
        <v>40449.256410256414</v>
      </c>
      <c r="O33" s="29">
        <f t="shared" si="12"/>
        <v>15.564102564102564</v>
      </c>
    </row>
    <row r="34" spans="1:15" ht="12.75" customHeight="1">
      <c r="A34" s="2" t="s">
        <v>60</v>
      </c>
      <c r="B34" s="10">
        <v>18182819000</v>
      </c>
      <c r="C34" s="11">
        <f t="shared" si="0"/>
        <v>0.13847334477335752</v>
      </c>
      <c r="D34" s="3">
        <f t="shared" si="1"/>
        <v>23305350.703653097</v>
      </c>
      <c r="E34" s="10">
        <v>7743947</v>
      </c>
      <c r="F34" s="10">
        <f t="shared" si="2"/>
        <v>31049297.703653097</v>
      </c>
      <c r="G34" s="3">
        <v>1834</v>
      </c>
      <c r="H34" s="19">
        <f t="shared" si="3"/>
        <v>0.08151835718730553</v>
      </c>
      <c r="I34" s="3">
        <v>9923.987466</v>
      </c>
      <c r="J34" s="3">
        <f t="shared" si="4"/>
        <v>18200593.012644</v>
      </c>
      <c r="K34" s="28">
        <f t="shared" si="5"/>
        <v>12848704.691009097</v>
      </c>
      <c r="L34" s="3">
        <v>239</v>
      </c>
      <c r="M34" s="19">
        <f t="shared" si="6"/>
        <v>0.15817339510258108</v>
      </c>
      <c r="N34" s="33">
        <f t="shared" si="11"/>
        <v>32401.451882845187</v>
      </c>
      <c r="O34" s="29">
        <f t="shared" si="12"/>
        <v>7.673640167364017</v>
      </c>
    </row>
    <row r="35" spans="1:15" ht="12.75" customHeight="1">
      <c r="A35" s="13" t="s">
        <v>26</v>
      </c>
      <c r="B35" s="14">
        <f>SUM(B8:B34)</f>
        <v>131309163000</v>
      </c>
      <c r="C35" s="15">
        <f t="shared" si="0"/>
        <v>1</v>
      </c>
      <c r="D35" s="14">
        <v>168302071</v>
      </c>
      <c r="E35" s="14">
        <f>SUM(E8:E34)</f>
        <v>54967799</v>
      </c>
      <c r="F35" s="14">
        <f t="shared" si="2"/>
        <v>223269870</v>
      </c>
      <c r="G35" s="18">
        <f>SUM(G8:G34)</f>
        <v>22498</v>
      </c>
      <c r="H35" s="26">
        <f t="shared" si="3"/>
        <v>1</v>
      </c>
      <c r="I35" s="3">
        <v>9923.987466</v>
      </c>
      <c r="J35" s="18">
        <f>$F$35/$G$35*G35</f>
        <v>223269869.99999997</v>
      </c>
      <c r="K35" s="36">
        <f>SUM(K8:K34)</f>
        <v>-0.010068008676171303</v>
      </c>
      <c r="L35" s="18">
        <f>SUM(L8:L34)</f>
        <v>1511</v>
      </c>
      <c r="M35" s="27">
        <f t="shared" si="6"/>
        <v>1</v>
      </c>
      <c r="N35" s="33">
        <f t="shared" si="11"/>
        <v>36378.42422236929</v>
      </c>
      <c r="O35" s="29">
        <f t="shared" si="12"/>
        <v>14.889477167438782</v>
      </c>
    </row>
    <row r="36" ht="12.75" customHeight="1"/>
    <row r="37" ht="12.75">
      <c r="O37" s="22"/>
    </row>
    <row r="38" spans="12:14" ht="12.75">
      <c r="L38" s="21"/>
      <c r="M38" s="21"/>
      <c r="N38" s="21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mergeCells count="2">
    <mergeCell ref="A1:O1"/>
    <mergeCell ref="A3:O3"/>
  </mergeCells>
  <printOptions/>
  <pageMargins left="0.18" right="0.18" top="0.64" bottom="0.52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6"/>
  <sheetViews>
    <sheetView workbookViewId="0" topLeftCell="A1">
      <selection activeCell="A6" sqref="A6"/>
    </sheetView>
  </sheetViews>
  <sheetFormatPr defaultColWidth="9.140625" defaultRowHeight="12.75"/>
  <cols>
    <col min="1" max="1" width="20.00390625" style="21" customWidth="1"/>
    <col min="2" max="2" width="15.00390625" style="21" customWidth="1"/>
    <col min="3" max="3" width="10.28125" style="21" customWidth="1"/>
    <col min="4" max="4" width="11.7109375" style="21" customWidth="1"/>
    <col min="5" max="5" width="13.57421875" style="21" customWidth="1"/>
    <col min="6" max="6" width="12.57421875" style="21" hidden="1" customWidth="1"/>
    <col min="7" max="7" width="13.421875" style="21" customWidth="1"/>
    <col min="8" max="8" width="12.57421875" style="21" customWidth="1"/>
    <col min="9" max="9" width="13.421875" style="21" customWidth="1"/>
    <col min="10" max="10" width="7.00390625" style="21" customWidth="1"/>
    <col min="11" max="11" width="9.57421875" style="21" customWidth="1"/>
    <col min="12" max="12" width="11.28125" style="21" hidden="1" customWidth="1"/>
    <col min="13" max="13" width="11.00390625" style="21" hidden="1" customWidth="1"/>
    <col min="14" max="14" width="11.8515625" style="20" hidden="1" customWidth="1"/>
    <col min="15" max="15" width="10.421875" style="21" hidden="1" customWidth="1"/>
    <col min="16" max="16" width="11.57421875" style="21" hidden="1" customWidth="1"/>
    <col min="17" max="17" width="10.140625" style="21" hidden="1" customWidth="1"/>
    <col min="18" max="18" width="0" style="21" hidden="1" customWidth="1"/>
    <col min="19" max="19" width="11.140625" style="21" hidden="1" customWidth="1"/>
    <col min="20" max="20" width="11.7109375" style="21" customWidth="1"/>
    <col min="21" max="16384" width="9.140625" style="21" customWidth="1"/>
  </cols>
  <sheetData>
    <row r="1" spans="1:20" ht="12.75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1"/>
      <c r="R1" s="41"/>
      <c r="S1" s="44"/>
      <c r="T1" s="44"/>
    </row>
    <row r="2" spans="1:18" ht="12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24"/>
      <c r="Q2" s="30"/>
      <c r="R2" s="23"/>
    </row>
    <row r="3" spans="1:20" ht="12.75">
      <c r="A3" s="43" t="s">
        <v>63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  <c r="T3" s="44"/>
    </row>
    <row r="4" spans="1:18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1"/>
      <c r="R4" s="25"/>
    </row>
    <row r="5" spans="1:18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31"/>
      <c r="R5" s="25"/>
    </row>
    <row r="6" spans="1:20" ht="84.75" customHeight="1">
      <c r="A6" s="5" t="s">
        <v>59</v>
      </c>
      <c r="B6" s="1" t="s">
        <v>0</v>
      </c>
      <c r="C6" s="6" t="s">
        <v>53</v>
      </c>
      <c r="D6" s="5" t="s">
        <v>52</v>
      </c>
      <c r="E6" s="5" t="s">
        <v>64</v>
      </c>
      <c r="F6" s="5" t="s">
        <v>61</v>
      </c>
      <c r="G6" s="5" t="s">
        <v>65</v>
      </c>
      <c r="H6" s="5" t="s">
        <v>66</v>
      </c>
      <c r="I6" s="7" t="s">
        <v>69</v>
      </c>
      <c r="J6" s="6" t="s">
        <v>35</v>
      </c>
      <c r="K6" s="6" t="s">
        <v>46</v>
      </c>
      <c r="L6" s="5" t="s">
        <v>51</v>
      </c>
      <c r="M6" s="5" t="s">
        <v>55</v>
      </c>
      <c r="N6" s="17" t="s">
        <v>58</v>
      </c>
      <c r="O6" s="5" t="s">
        <v>50</v>
      </c>
      <c r="P6" s="5" t="s">
        <v>46</v>
      </c>
      <c r="Q6" s="32" t="s">
        <v>41</v>
      </c>
      <c r="R6" s="8" t="s">
        <v>43</v>
      </c>
      <c r="S6" s="4"/>
      <c r="T6" s="17" t="s">
        <v>68</v>
      </c>
    </row>
    <row r="7" spans="1:20" ht="12.7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/>
      <c r="H7" s="6" t="s">
        <v>33</v>
      </c>
      <c r="I7" s="6" t="s">
        <v>34</v>
      </c>
      <c r="J7" s="6" t="s">
        <v>33</v>
      </c>
      <c r="K7" s="6" t="s">
        <v>34</v>
      </c>
      <c r="L7" s="6" t="s">
        <v>36</v>
      </c>
      <c r="M7" s="6" t="s">
        <v>37</v>
      </c>
      <c r="N7" s="6" t="s">
        <v>38</v>
      </c>
      <c r="O7" s="9" t="s">
        <v>39</v>
      </c>
      <c r="P7" s="9" t="s">
        <v>40</v>
      </c>
      <c r="Q7" s="9" t="s">
        <v>44</v>
      </c>
      <c r="R7" s="9" t="s">
        <v>54</v>
      </c>
      <c r="S7" s="4"/>
      <c r="T7" s="4"/>
    </row>
    <row r="8" spans="1:20" ht="12.75">
      <c r="A8" s="2" t="s">
        <v>1</v>
      </c>
      <c r="B8" s="10">
        <v>3858487000</v>
      </c>
      <c r="C8" s="11">
        <f>B8/'Anteil MS-Beitrag-Schüler-LK'!$B$35</f>
        <v>0.02938475055240433</v>
      </c>
      <c r="D8" s="3">
        <f aca="true" t="shared" si="0" ref="D8:D34">C8*168302071</f>
        <v>4945514.373788043</v>
      </c>
      <c r="E8" s="10">
        <v>10318861</v>
      </c>
      <c r="F8" s="10">
        <f aca="true" t="shared" si="1" ref="F8:F35">D8+E8</f>
        <v>15264375.373788044</v>
      </c>
      <c r="G8" s="10">
        <f>C8*54967799</f>
        <v>1615215.0620297</v>
      </c>
      <c r="H8" s="3">
        <f aca="true" t="shared" si="2" ref="H8:H34">C8*$F$35</f>
        <v>6560729.435817743</v>
      </c>
      <c r="I8" s="39">
        <f>G8-E8</f>
        <v>-8703645.9379703</v>
      </c>
      <c r="J8" s="3">
        <v>2213</v>
      </c>
      <c r="K8" s="19">
        <f>J8/'Anteil MS-Beitrag-Schüler-LK'!$G$35</f>
        <v>0.09836429904880434</v>
      </c>
      <c r="L8" s="3">
        <v>9923.987466</v>
      </c>
      <c r="M8" s="3">
        <f aca="true" t="shared" si="3" ref="M8:M34">J8*L8</f>
        <v>21961784.262258</v>
      </c>
      <c r="N8" s="12">
        <f aca="true" t="shared" si="4" ref="N8:N34">F8-M8</f>
        <v>-6697408.888469957</v>
      </c>
      <c r="O8" s="3">
        <v>217</v>
      </c>
      <c r="P8" s="19">
        <f>O8/'Anteil MS-Beitrag-Schüler-LK'!$L$35</f>
        <v>0.14361350099272005</v>
      </c>
      <c r="Q8" s="33">
        <f aca="true" t="shared" si="5" ref="Q8:Q18">E8/O8</f>
        <v>47552.354838709674</v>
      </c>
      <c r="R8" s="29">
        <f aca="true" t="shared" si="6" ref="R8:R18">J8/O8</f>
        <v>10.19815668202765</v>
      </c>
      <c r="S8" s="37">
        <f aca="true" t="shared" si="7" ref="S8:S34">E8-C8*$E$35</f>
        <v>8703645.9379703</v>
      </c>
      <c r="T8" s="16">
        <f>H8/J8</f>
        <v>2964.631466704809</v>
      </c>
    </row>
    <row r="9" spans="1:20" ht="12.75">
      <c r="A9" s="2" t="s">
        <v>2</v>
      </c>
      <c r="B9" s="10">
        <v>393723000</v>
      </c>
      <c r="C9" s="11">
        <f>B9/'Anteil MS-Beitrag-Schüler-LK'!$B$35</f>
        <v>0.002998442690553134</v>
      </c>
      <c r="D9" s="3">
        <f t="shared" si="0"/>
        <v>504644.11459490453</v>
      </c>
      <c r="E9" s="10">
        <v>1617</v>
      </c>
      <c r="F9" s="10">
        <f t="shared" si="1"/>
        <v>506261.11459490453</v>
      </c>
      <c r="G9" s="10">
        <f aca="true" t="shared" si="8" ref="G9:G34">C9*54967799</f>
        <v>164817.79512734385</v>
      </c>
      <c r="H9" s="3">
        <f t="shared" si="2"/>
        <v>669461.9097222484</v>
      </c>
      <c r="I9" s="38">
        <f aca="true" t="shared" si="9" ref="I9:I34">G9-E9</f>
        <v>163200.79512734385</v>
      </c>
      <c r="J9" s="3">
        <v>291</v>
      </c>
      <c r="K9" s="19">
        <f>J9/'Anteil MS-Beitrag-Schüler-LK'!$G$35</f>
        <v>0.012934483065161347</v>
      </c>
      <c r="L9" s="3">
        <v>9923.987466</v>
      </c>
      <c r="M9" s="3">
        <f t="shared" si="3"/>
        <v>2887880.352606</v>
      </c>
      <c r="N9" s="12">
        <f t="shared" si="4"/>
        <v>-2381619.238011095</v>
      </c>
      <c r="O9" s="3">
        <v>1</v>
      </c>
      <c r="P9" s="19">
        <f>O9/'Anteil MS-Beitrag-Schüler-LK'!$L$35</f>
        <v>0.0006618133686300463</v>
      </c>
      <c r="Q9" s="33">
        <f t="shared" si="5"/>
        <v>1617</v>
      </c>
      <c r="R9" s="29">
        <f t="shared" si="6"/>
        <v>291</v>
      </c>
      <c r="S9" s="37">
        <f t="shared" si="7"/>
        <v>-163200.79512734385</v>
      </c>
      <c r="T9" s="16">
        <f aca="true" t="shared" si="10" ref="T9:T35">H9/J9</f>
        <v>2300.5563907981045</v>
      </c>
    </row>
    <row r="10" spans="1:20" ht="12.75">
      <c r="A10" s="2" t="s">
        <v>49</v>
      </c>
      <c r="B10" s="10">
        <v>1510798000</v>
      </c>
      <c r="C10" s="11">
        <f>B10/'Anteil MS-Beitrag-Schüler-LK'!$B$35</f>
        <v>0.01150565554971971</v>
      </c>
      <c r="D10" s="3">
        <f t="shared" si="0"/>
        <v>1936425.6572304708</v>
      </c>
      <c r="E10" s="10">
        <v>162465</v>
      </c>
      <c r="F10" s="10">
        <f t="shared" si="1"/>
        <v>2098890.657230471</v>
      </c>
      <c r="G10" s="10">
        <f t="shared" si="8"/>
        <v>632440.5616202275</v>
      </c>
      <c r="H10" s="3">
        <f t="shared" si="2"/>
        <v>2568866.2188506983</v>
      </c>
      <c r="I10" s="38">
        <f t="shared" si="9"/>
        <v>469975.5616202275</v>
      </c>
      <c r="J10" s="3">
        <v>229</v>
      </c>
      <c r="K10" s="19">
        <f>J10/'Anteil MS-Beitrag-Schüler-LK'!$G$35</f>
        <v>0.010178682549559961</v>
      </c>
      <c r="L10" s="3">
        <v>9923.987466</v>
      </c>
      <c r="M10" s="3">
        <f t="shared" si="3"/>
        <v>2272593.129714</v>
      </c>
      <c r="N10" s="12">
        <f t="shared" si="4"/>
        <v>-173702.47248352924</v>
      </c>
      <c r="O10" s="3">
        <v>15</v>
      </c>
      <c r="P10" s="19">
        <f>O10/'Anteil MS-Beitrag-Schüler-LK'!$L$35</f>
        <v>0.009927200529450696</v>
      </c>
      <c r="Q10" s="33">
        <f t="shared" si="5"/>
        <v>10831</v>
      </c>
      <c r="R10" s="29">
        <f t="shared" si="6"/>
        <v>15.266666666666667</v>
      </c>
      <c r="S10" s="37">
        <f t="shared" si="7"/>
        <v>-469975.5616202275</v>
      </c>
      <c r="T10" s="16">
        <f t="shared" si="10"/>
        <v>11217.75641419519</v>
      </c>
    </row>
    <row r="11" spans="1:20" ht="12.75">
      <c r="A11" s="2" t="s">
        <v>3</v>
      </c>
      <c r="B11" s="10">
        <v>2543328000</v>
      </c>
      <c r="C11" s="11">
        <f>B11/'Anteil MS-Beitrag-Schüler-LK'!$B$35</f>
        <v>0.019369006258915838</v>
      </c>
      <c r="D11" s="3">
        <f t="shared" si="0"/>
        <v>3259843.8665874978</v>
      </c>
      <c r="E11" s="10">
        <v>1683579</v>
      </c>
      <c r="F11" s="10">
        <f t="shared" si="1"/>
        <v>4943422.866587497</v>
      </c>
      <c r="G11" s="10">
        <f t="shared" si="8"/>
        <v>1064671.6428698278</v>
      </c>
      <c r="H11" s="3">
        <f t="shared" si="2"/>
        <v>4324515.509457326</v>
      </c>
      <c r="I11" s="39">
        <f t="shared" si="9"/>
        <v>-618907.3571301722</v>
      </c>
      <c r="J11" s="3">
        <v>678</v>
      </c>
      <c r="K11" s="19">
        <f>J11/'Anteil MS-Beitrag-Schüler-LK'!$G$35</f>
        <v>0.03013601208996355</v>
      </c>
      <c r="L11" s="3">
        <v>9923.987466</v>
      </c>
      <c r="M11" s="3">
        <f t="shared" si="3"/>
        <v>6728463.501948</v>
      </c>
      <c r="N11" s="12">
        <f t="shared" si="4"/>
        <v>-1785040.6353605026</v>
      </c>
      <c r="O11" s="3">
        <v>33</v>
      </c>
      <c r="P11" s="19">
        <f>O11/'Anteil MS-Beitrag-Schüler-LK'!$L$35</f>
        <v>0.02183984116479153</v>
      </c>
      <c r="Q11" s="33">
        <f t="shared" si="5"/>
        <v>51017.545454545456</v>
      </c>
      <c r="R11" s="29">
        <f t="shared" si="6"/>
        <v>20.545454545454547</v>
      </c>
      <c r="S11" s="37">
        <f t="shared" si="7"/>
        <v>618907.3571301722</v>
      </c>
      <c r="T11" s="16">
        <f t="shared" si="10"/>
        <v>6378.3414593765865</v>
      </c>
    </row>
    <row r="12" spans="1:20" ht="12.75">
      <c r="A12" s="2" t="s">
        <v>4</v>
      </c>
      <c r="B12" s="10">
        <v>27032865000</v>
      </c>
      <c r="C12" s="11">
        <f>B12/'Anteil MS-Beitrag-Schüler-LK'!$B$35</f>
        <v>0.2058718857266648</v>
      </c>
      <c r="D12" s="3">
        <f t="shared" si="0"/>
        <v>34648664.72847302</v>
      </c>
      <c r="E12" s="10">
        <v>10866937</v>
      </c>
      <c r="F12" s="10">
        <f t="shared" si="1"/>
        <v>45515601.72847302</v>
      </c>
      <c r="G12" s="10">
        <f t="shared" si="8"/>
        <v>11316324.434374278</v>
      </c>
      <c r="H12" s="3">
        <f t="shared" si="2"/>
        <v>45964989.1628473</v>
      </c>
      <c r="I12" s="38">
        <f t="shared" si="9"/>
        <v>449387.4343742784</v>
      </c>
      <c r="J12" s="3">
        <v>3453</v>
      </c>
      <c r="K12" s="19">
        <f>J12/'Anteil MS-Beitrag-Schüler-LK'!$G$35</f>
        <v>0.15348030936083207</v>
      </c>
      <c r="L12" s="3">
        <v>9923.987466</v>
      </c>
      <c r="M12" s="3">
        <f t="shared" si="3"/>
        <v>34267528.720098004</v>
      </c>
      <c r="N12" s="28">
        <f t="shared" si="4"/>
        <v>11248073.008375019</v>
      </c>
      <c r="O12" s="3">
        <v>240</v>
      </c>
      <c r="P12" s="19">
        <f>O12/'Anteil MS-Beitrag-Schüler-LK'!$L$35</f>
        <v>0.15883520847121113</v>
      </c>
      <c r="Q12" s="33">
        <f t="shared" si="5"/>
        <v>45278.90416666667</v>
      </c>
      <c r="R12" s="29">
        <f t="shared" si="6"/>
        <v>14.3875</v>
      </c>
      <c r="S12" s="37">
        <f t="shared" si="7"/>
        <v>-449387.4343742784</v>
      </c>
      <c r="T12" s="16">
        <f t="shared" si="10"/>
        <v>13311.609951592036</v>
      </c>
    </row>
    <row r="13" spans="1:20" ht="12.75">
      <c r="A13" s="2" t="s">
        <v>5</v>
      </c>
      <c r="B13" s="10">
        <v>155139000</v>
      </c>
      <c r="C13" s="11">
        <f>B13/'Anteil MS-Beitrag-Schüler-LK'!$B$35</f>
        <v>0.001181478858409904</v>
      </c>
      <c r="D13" s="3">
        <f t="shared" si="0"/>
        <v>198845.33871310262</v>
      </c>
      <c r="E13" s="10">
        <v>26586</v>
      </c>
      <c r="F13" s="10">
        <f t="shared" si="1"/>
        <v>225431.33871310262</v>
      </c>
      <c r="G13" s="10">
        <f t="shared" si="8"/>
        <v>64943.29241182507</v>
      </c>
      <c r="H13" s="3">
        <f t="shared" si="2"/>
        <v>263788.63112492766</v>
      </c>
      <c r="I13" s="38">
        <f t="shared" si="9"/>
        <v>38357.29241182507</v>
      </c>
      <c r="J13" s="3">
        <v>191</v>
      </c>
      <c r="K13" s="19">
        <f>J13/'Anteil MS-Beitrag-Schüler-LK'!$G$35</f>
        <v>0.008489643523868788</v>
      </c>
      <c r="L13" s="3">
        <v>9923.987466</v>
      </c>
      <c r="M13" s="3">
        <f t="shared" si="3"/>
        <v>1895481.6060060002</v>
      </c>
      <c r="N13" s="12">
        <f t="shared" si="4"/>
        <v>-1670050.2672928977</v>
      </c>
      <c r="O13" s="3">
        <v>4</v>
      </c>
      <c r="P13" s="19">
        <f>O13/'Anteil MS-Beitrag-Schüler-LK'!$L$35</f>
        <v>0.0026472534745201853</v>
      </c>
      <c r="Q13" s="33">
        <f t="shared" si="5"/>
        <v>6646.5</v>
      </c>
      <c r="R13" s="29">
        <f t="shared" si="6"/>
        <v>47.75</v>
      </c>
      <c r="S13" s="37">
        <f t="shared" si="7"/>
        <v>-38357.29241182507</v>
      </c>
      <c r="T13" s="16">
        <f t="shared" si="10"/>
        <v>1381.0923095545952</v>
      </c>
    </row>
    <row r="14" spans="1:20" ht="12.75">
      <c r="A14" s="2" t="s">
        <v>6</v>
      </c>
      <c r="B14" s="10">
        <v>2205629000</v>
      </c>
      <c r="C14" s="11">
        <f>B14/'Anteil MS-Beitrag-Schüler-LK'!$B$35</f>
        <v>0.016797220769734098</v>
      </c>
      <c r="D14" s="3">
        <f t="shared" si="0"/>
        <v>2827007.0425904626</v>
      </c>
      <c r="E14" s="10">
        <v>861145</v>
      </c>
      <c r="F14" s="10">
        <f t="shared" si="1"/>
        <v>3688152.0425904626</v>
      </c>
      <c r="G14" s="10">
        <f t="shared" si="8"/>
        <v>923306.2550293691</v>
      </c>
      <c r="H14" s="3">
        <f t="shared" si="2"/>
        <v>3750313.2976198317</v>
      </c>
      <c r="I14" s="38">
        <f t="shared" si="9"/>
        <v>62161.255029369146</v>
      </c>
      <c r="J14" s="3">
        <v>785</v>
      </c>
      <c r="K14" s="19">
        <f>J14/'Anteil MS-Beitrag-Schüler-LK'!$G$35</f>
        <v>0.03489199039914659</v>
      </c>
      <c r="L14" s="3">
        <v>9923.987466</v>
      </c>
      <c r="M14" s="3">
        <f t="shared" si="3"/>
        <v>7790330.16081</v>
      </c>
      <c r="N14" s="12">
        <f t="shared" si="4"/>
        <v>-4102178.1182195377</v>
      </c>
      <c r="O14" s="3">
        <v>44</v>
      </c>
      <c r="P14" s="19">
        <f>O14/'Anteil MS-Beitrag-Schüler-LK'!$L$35</f>
        <v>0.02911978821972204</v>
      </c>
      <c r="Q14" s="33">
        <f t="shared" si="5"/>
        <v>19571.477272727272</v>
      </c>
      <c r="R14" s="29">
        <f t="shared" si="6"/>
        <v>17.84090909090909</v>
      </c>
      <c r="S14" s="37">
        <f t="shared" si="7"/>
        <v>-62161.255029369146</v>
      </c>
      <c r="T14" s="16">
        <f t="shared" si="10"/>
        <v>4777.469168942461</v>
      </c>
    </row>
    <row r="15" spans="1:20" ht="12.75">
      <c r="A15" s="2" t="s">
        <v>7</v>
      </c>
      <c r="B15" s="10">
        <v>10857848000</v>
      </c>
      <c r="C15" s="11">
        <f>B15/'Anteil MS-Beitrag-Schüler-LK'!$B$35</f>
        <v>0.08268918750171304</v>
      </c>
      <c r="D15" s="3">
        <f t="shared" si="0"/>
        <v>13916761.505845621</v>
      </c>
      <c r="E15" s="10">
        <v>2697461</v>
      </c>
      <c r="F15" s="10">
        <f t="shared" si="1"/>
        <v>16614222.505845621</v>
      </c>
      <c r="G15" s="10">
        <f t="shared" si="8"/>
        <v>4545242.638067475</v>
      </c>
      <c r="H15" s="3">
        <f t="shared" si="2"/>
        <v>18462004.143913098</v>
      </c>
      <c r="I15" s="38">
        <f t="shared" si="9"/>
        <v>1847781.6380674746</v>
      </c>
      <c r="J15" s="3">
        <v>1864</v>
      </c>
      <c r="K15" s="19">
        <f>J15/'Anteil MS-Beitrag-Schüler-LK'!$G$35</f>
        <v>0.0828518090496933</v>
      </c>
      <c r="L15" s="3">
        <v>9923.987466</v>
      </c>
      <c r="M15" s="3">
        <f t="shared" si="3"/>
        <v>18498312.636624</v>
      </c>
      <c r="N15" s="12">
        <f t="shared" si="4"/>
        <v>-1884090.1307783797</v>
      </c>
      <c r="O15" s="3">
        <v>83</v>
      </c>
      <c r="P15" s="19">
        <f>O15/'Anteil MS-Beitrag-Schüler-LK'!$L$35</f>
        <v>0.05493050959629384</v>
      </c>
      <c r="Q15" s="33">
        <f t="shared" si="5"/>
        <v>32499.530120481926</v>
      </c>
      <c r="R15" s="29">
        <f t="shared" si="6"/>
        <v>22.457831325301203</v>
      </c>
      <c r="S15" s="37">
        <f t="shared" si="7"/>
        <v>-1847781.6380674746</v>
      </c>
      <c r="T15" s="16">
        <f t="shared" si="10"/>
        <v>9904.508660897585</v>
      </c>
    </row>
    <row r="16" spans="1:20" ht="12.75">
      <c r="A16" s="2" t="s">
        <v>8</v>
      </c>
      <c r="B16" s="10">
        <v>21150397000</v>
      </c>
      <c r="C16" s="11">
        <f>B16/'Anteil MS-Beitrag-Schüler-LK'!$B$35</f>
        <v>0.16107327559463616</v>
      </c>
      <c r="D16" s="3">
        <f t="shared" si="0"/>
        <v>27108965.865331024</v>
      </c>
      <c r="E16" s="10">
        <v>5516585</v>
      </c>
      <c r="F16" s="10">
        <f t="shared" si="1"/>
        <v>32625550.865331024</v>
      </c>
      <c r="G16" s="10">
        <f t="shared" si="8"/>
        <v>8853843.437157566</v>
      </c>
      <c r="H16" s="3">
        <f t="shared" si="2"/>
        <v>35962809.30248859</v>
      </c>
      <c r="I16" s="38">
        <f t="shared" si="9"/>
        <v>3337258.4371575657</v>
      </c>
      <c r="J16" s="3">
        <v>2901</v>
      </c>
      <c r="K16" s="19">
        <f>J16/'Anteil MS-Beitrag-Schüler-LK'!$G$35</f>
        <v>0.12894479509289714</v>
      </c>
      <c r="L16" s="3">
        <v>9923.987466</v>
      </c>
      <c r="M16" s="3">
        <f t="shared" si="3"/>
        <v>28789487.638866</v>
      </c>
      <c r="N16" s="28">
        <f t="shared" si="4"/>
        <v>3836063.226465024</v>
      </c>
      <c r="O16" s="3">
        <v>188</v>
      </c>
      <c r="P16" s="19">
        <f>O16/'Anteil MS-Beitrag-Schüler-LK'!$L$35</f>
        <v>0.12442091330244871</v>
      </c>
      <c r="Q16" s="33">
        <f t="shared" si="5"/>
        <v>29343.537234042553</v>
      </c>
      <c r="R16" s="29">
        <f t="shared" si="6"/>
        <v>15.430851063829786</v>
      </c>
      <c r="S16" s="37">
        <f t="shared" si="7"/>
        <v>-3337258.4371575657</v>
      </c>
      <c r="T16" s="16">
        <f t="shared" si="10"/>
        <v>12396.69400292609</v>
      </c>
    </row>
    <row r="17" spans="1:20" ht="12.75">
      <c r="A17" s="2" t="s">
        <v>9</v>
      </c>
      <c r="B17" s="10">
        <v>1288774000</v>
      </c>
      <c r="C17" s="11">
        <f>B17/'Anteil MS-Beitrag-Schüler-LK'!$B$35</f>
        <v>0.009814806298018973</v>
      </c>
      <c r="D17" s="3">
        <f t="shared" si="0"/>
        <v>1651852.2264204363</v>
      </c>
      <c r="E17" s="10">
        <v>2785256</v>
      </c>
      <c r="F17" s="10">
        <f t="shared" si="1"/>
        <v>4437108.226420436</v>
      </c>
      <c r="G17" s="10">
        <f t="shared" si="8"/>
        <v>539498.299813441</v>
      </c>
      <c r="H17" s="3">
        <f t="shared" si="2"/>
        <v>2191350.5262338775</v>
      </c>
      <c r="I17" s="39">
        <f t="shared" si="9"/>
        <v>-2245757.700186559</v>
      </c>
      <c r="J17" s="3">
        <v>482</v>
      </c>
      <c r="K17" s="19">
        <f>J17/'Anteil MS-Beitrag-Schüler-LK'!$G$35</f>
        <v>0.021424126589030135</v>
      </c>
      <c r="L17" s="3">
        <v>9923.987466</v>
      </c>
      <c r="M17" s="3">
        <f t="shared" si="3"/>
        <v>4783361.958612001</v>
      </c>
      <c r="N17" s="12">
        <f t="shared" si="4"/>
        <v>-346253.7321915645</v>
      </c>
      <c r="O17" s="3">
        <v>60</v>
      </c>
      <c r="P17" s="19">
        <f>O17/'Anteil MS-Beitrag-Schüler-LK'!$L$35</f>
        <v>0.03970880211780278</v>
      </c>
      <c r="Q17" s="33">
        <f t="shared" si="5"/>
        <v>46420.933333333334</v>
      </c>
      <c r="R17" s="29">
        <f t="shared" si="6"/>
        <v>8.033333333333333</v>
      </c>
      <c r="S17" s="37">
        <f t="shared" si="7"/>
        <v>2245757.700186559</v>
      </c>
      <c r="T17" s="16">
        <f t="shared" si="10"/>
        <v>4546.370386377339</v>
      </c>
    </row>
    <row r="18" spans="1:20" ht="12.75">
      <c r="A18" s="2" t="s">
        <v>10</v>
      </c>
      <c r="B18" s="10">
        <v>16246488000</v>
      </c>
      <c r="C18" s="11">
        <f>B18/'Anteil MS-Beitrag-Schüler-LK'!$B$35</f>
        <v>0.12372699382753662</v>
      </c>
      <c r="D18" s="3">
        <f t="shared" si="0"/>
        <v>20823509.29977863</v>
      </c>
      <c r="E18" s="10">
        <v>2538770</v>
      </c>
      <c r="F18" s="10">
        <f t="shared" si="1"/>
        <v>23362279.29977863</v>
      </c>
      <c r="G18" s="10">
        <f t="shared" si="8"/>
        <v>6801000.527586273</v>
      </c>
      <c r="H18" s="3">
        <f t="shared" si="2"/>
        <v>27624509.827364903</v>
      </c>
      <c r="I18" s="38">
        <f t="shared" si="9"/>
        <v>4262230.527586273</v>
      </c>
      <c r="J18" s="3">
        <v>2276</v>
      </c>
      <c r="K18" s="19">
        <f>J18/'Anteil MS-Beitrag-Schüler-LK'!$G$35</f>
        <v>0.10116454795981865</v>
      </c>
      <c r="L18" s="3">
        <v>9923.987466</v>
      </c>
      <c r="M18" s="3">
        <f t="shared" si="3"/>
        <v>22586995.472616002</v>
      </c>
      <c r="N18" s="28">
        <f t="shared" si="4"/>
        <v>775283.8271626271</v>
      </c>
      <c r="O18" s="3">
        <v>104</v>
      </c>
      <c r="P18" s="19">
        <f>O18/'Anteil MS-Beitrag-Schüler-LK'!$L$35</f>
        <v>0.06882859033752482</v>
      </c>
      <c r="Q18" s="33">
        <f t="shared" si="5"/>
        <v>24411.25</v>
      </c>
      <c r="R18" s="29">
        <f t="shared" si="6"/>
        <v>21.884615384615383</v>
      </c>
      <c r="S18" s="37">
        <f t="shared" si="7"/>
        <v>-4262230.527586273</v>
      </c>
      <c r="T18" s="16">
        <f t="shared" si="10"/>
        <v>12137.30660253291</v>
      </c>
    </row>
    <row r="19" spans="1:20" ht="12.75">
      <c r="A19" s="2" t="s">
        <v>11</v>
      </c>
      <c r="B19" s="10">
        <v>186290000</v>
      </c>
      <c r="C19" s="11">
        <f>B19/'Anteil MS-Beitrag-Schüler-LK'!$B$35</f>
        <v>0.0014187128738304424</v>
      </c>
      <c r="D19" s="3">
        <f t="shared" si="0"/>
        <v>238772.31482002515</v>
      </c>
      <c r="E19" s="10">
        <v>0</v>
      </c>
      <c r="F19" s="10">
        <f t="shared" si="1"/>
        <v>238772.31482002515</v>
      </c>
      <c r="G19" s="10">
        <f t="shared" si="8"/>
        <v>77983.52408742411</v>
      </c>
      <c r="H19" s="3">
        <f t="shared" si="2"/>
        <v>316755.8389074493</v>
      </c>
      <c r="I19" s="38">
        <f t="shared" si="9"/>
        <v>77983.52408742411</v>
      </c>
      <c r="J19" s="3">
        <v>38</v>
      </c>
      <c r="K19" s="19">
        <f>J19/'Anteil MS-Beitrag-Schüler-LK'!$G$35</f>
        <v>0.0016890390256911725</v>
      </c>
      <c r="L19" s="3">
        <v>9923.987466</v>
      </c>
      <c r="M19" s="3">
        <f t="shared" si="3"/>
        <v>377111.523708</v>
      </c>
      <c r="N19" s="12">
        <f t="shared" si="4"/>
        <v>-138339.20888797488</v>
      </c>
      <c r="O19" s="3">
        <v>0</v>
      </c>
      <c r="P19" s="19">
        <f>O19/'Anteil MS-Beitrag-Schüler-LK'!$L$35</f>
        <v>0</v>
      </c>
      <c r="Q19" s="34" t="s">
        <v>44</v>
      </c>
      <c r="R19" s="29" t="s">
        <v>44</v>
      </c>
      <c r="S19" s="37">
        <f t="shared" si="7"/>
        <v>-77983.52408742411</v>
      </c>
      <c r="T19" s="16">
        <f t="shared" si="10"/>
        <v>8335.679971248665</v>
      </c>
    </row>
    <row r="20" spans="1:20" ht="12.75">
      <c r="A20" s="2" t="s">
        <v>12</v>
      </c>
      <c r="B20" s="10">
        <v>195565000</v>
      </c>
      <c r="C20" s="11">
        <f>B20/'Anteil MS-Beitrag-Schüler-LK'!$B$35</f>
        <v>0.0014893477007389042</v>
      </c>
      <c r="D20" s="3">
        <f t="shared" si="0"/>
        <v>250660.3024734458</v>
      </c>
      <c r="E20" s="10">
        <v>3845</v>
      </c>
      <c r="F20" s="10">
        <f t="shared" si="1"/>
        <v>254505.3024734458</v>
      </c>
      <c r="G20" s="10">
        <f t="shared" si="8"/>
        <v>81866.16505532824</v>
      </c>
      <c r="H20" s="3">
        <f t="shared" si="2"/>
        <v>332526.46752877405</v>
      </c>
      <c r="I20" s="38">
        <f t="shared" si="9"/>
        <v>78021.16505532824</v>
      </c>
      <c r="J20" s="3">
        <v>165</v>
      </c>
      <c r="K20" s="19">
        <f>J20/'Anteil MS-Beitrag-Schüler-LK'!$G$35</f>
        <v>0.007333985243132723</v>
      </c>
      <c r="L20" s="3">
        <v>9923.987466</v>
      </c>
      <c r="M20" s="3">
        <f t="shared" si="3"/>
        <v>1637457.9318900001</v>
      </c>
      <c r="N20" s="12">
        <f t="shared" si="4"/>
        <v>-1382952.6294165542</v>
      </c>
      <c r="O20" s="3">
        <v>1</v>
      </c>
      <c r="P20" s="19">
        <f>O20/'Anteil MS-Beitrag-Schüler-LK'!$L$35</f>
        <v>0.0006618133686300463</v>
      </c>
      <c r="Q20" s="33">
        <f aca="true" t="shared" si="11" ref="Q20:Q28">E20/O20</f>
        <v>3845</v>
      </c>
      <c r="R20" s="29">
        <f aca="true" t="shared" si="12" ref="R20:R28">J20/O20</f>
        <v>165</v>
      </c>
      <c r="S20" s="37">
        <f t="shared" si="7"/>
        <v>-78021.16505532824</v>
      </c>
      <c r="T20" s="16">
        <f t="shared" si="10"/>
        <v>2015.3119244168124</v>
      </c>
    </row>
    <row r="21" spans="1:20" ht="12.75">
      <c r="A21" s="2" t="s">
        <v>13</v>
      </c>
      <c r="B21" s="10">
        <v>313038000</v>
      </c>
      <c r="C21" s="11">
        <f>B21/'Anteil MS-Beitrag-Schüler-LK'!$B$35</f>
        <v>0.0023839768135602234</v>
      </c>
      <c r="D21" s="3">
        <f t="shared" si="0"/>
        <v>401228.2349381665</v>
      </c>
      <c r="E21" s="10">
        <v>51414</v>
      </c>
      <c r="F21" s="10">
        <f t="shared" si="1"/>
        <v>452642.2349381665</v>
      </c>
      <c r="G21" s="10">
        <f t="shared" si="8"/>
        <v>131041.95830843883</v>
      </c>
      <c r="H21" s="3">
        <f t="shared" si="2"/>
        <v>532270.1932466053</v>
      </c>
      <c r="I21" s="38">
        <f t="shared" si="9"/>
        <v>79627.95830843883</v>
      </c>
      <c r="J21" s="3">
        <v>255</v>
      </c>
      <c r="K21" s="19">
        <f>J21/'Anteil MS-Beitrag-Schüler-LK'!$G$35</f>
        <v>0.011334340830296026</v>
      </c>
      <c r="L21" s="3">
        <v>9923.987466</v>
      </c>
      <c r="M21" s="3">
        <f t="shared" si="3"/>
        <v>2530616.80383</v>
      </c>
      <c r="N21" s="12">
        <f t="shared" si="4"/>
        <v>-2077974.5688918335</v>
      </c>
      <c r="O21" s="3">
        <v>8</v>
      </c>
      <c r="P21" s="19">
        <f>O21/'Anteil MS-Beitrag-Schüler-LK'!$L$35</f>
        <v>0.005294506949040371</v>
      </c>
      <c r="Q21" s="33">
        <f t="shared" si="11"/>
        <v>6426.75</v>
      </c>
      <c r="R21" s="29">
        <f t="shared" si="12"/>
        <v>31.875</v>
      </c>
      <c r="S21" s="37">
        <f t="shared" si="7"/>
        <v>-79627.95830843883</v>
      </c>
      <c r="T21" s="16">
        <f t="shared" si="10"/>
        <v>2087.334091163158</v>
      </c>
    </row>
    <row r="22" spans="1:20" ht="12.75">
      <c r="A22" s="2" t="s">
        <v>14</v>
      </c>
      <c r="B22" s="10">
        <v>335005000</v>
      </c>
      <c r="C22" s="11">
        <f>B22/'Anteil MS-Beitrag-Schüler-LK'!$B$35</f>
        <v>0.002551269023015553</v>
      </c>
      <c r="D22" s="3">
        <f t="shared" si="0"/>
        <v>429383.86025166424</v>
      </c>
      <c r="E22" s="10">
        <v>1559793</v>
      </c>
      <c r="F22" s="10">
        <f t="shared" si="1"/>
        <v>1989176.8602516642</v>
      </c>
      <c r="G22" s="10">
        <f t="shared" si="8"/>
        <v>140237.6428520453</v>
      </c>
      <c r="H22" s="3">
        <f t="shared" si="2"/>
        <v>569621.5031037095</v>
      </c>
      <c r="I22" s="39">
        <f t="shared" si="9"/>
        <v>-1419555.3571479546</v>
      </c>
      <c r="J22" s="3">
        <v>226</v>
      </c>
      <c r="K22" s="19">
        <f>J22/'Anteil MS-Beitrag-Schüler-LK'!$G$35</f>
        <v>0.010045337363321184</v>
      </c>
      <c r="L22" s="3">
        <v>9923.987466</v>
      </c>
      <c r="M22" s="3">
        <f t="shared" si="3"/>
        <v>2242821.167316</v>
      </c>
      <c r="N22" s="12">
        <f t="shared" si="4"/>
        <v>-253644.3070643358</v>
      </c>
      <c r="O22" s="3">
        <v>20</v>
      </c>
      <c r="P22" s="19">
        <f>O22/'Anteil MS-Beitrag-Schüler-LK'!$L$35</f>
        <v>0.013236267372600927</v>
      </c>
      <c r="Q22" s="33">
        <f t="shared" si="11"/>
        <v>77989.65</v>
      </c>
      <c r="R22" s="29">
        <f t="shared" si="12"/>
        <v>11.3</v>
      </c>
      <c r="S22" s="37">
        <f t="shared" si="7"/>
        <v>1419555.3571479546</v>
      </c>
      <c r="T22" s="16">
        <f t="shared" si="10"/>
        <v>2520.449128777476</v>
      </c>
    </row>
    <row r="23" spans="1:20" ht="12.75">
      <c r="A23" s="2" t="s">
        <v>15</v>
      </c>
      <c r="B23" s="10">
        <v>1096923000</v>
      </c>
      <c r="C23" s="11">
        <f>B23/'Anteil MS-Beitrag-Schüler-LK'!$B$35</f>
        <v>0.008353742990502499</v>
      </c>
      <c r="D23" s="3">
        <f t="shared" si="0"/>
        <v>1405952.2459033038</v>
      </c>
      <c r="E23" s="10">
        <v>107821</v>
      </c>
      <c r="F23" s="10">
        <f t="shared" si="1"/>
        <v>1513773.2459033038</v>
      </c>
      <c r="G23" s="10">
        <f t="shared" si="8"/>
        <v>459186.86559960025</v>
      </c>
      <c r="H23" s="3">
        <f t="shared" si="2"/>
        <v>1865139.111502904</v>
      </c>
      <c r="I23" s="38">
        <f t="shared" si="9"/>
        <v>351365.86559960025</v>
      </c>
      <c r="J23" s="3">
        <v>301</v>
      </c>
      <c r="K23" s="19">
        <f>J23/'Anteil MS-Beitrag-Schüler-LK'!$G$35</f>
        <v>0.013378967019290604</v>
      </c>
      <c r="L23" s="3">
        <v>9923.987466</v>
      </c>
      <c r="M23" s="3">
        <f t="shared" si="3"/>
        <v>2987120.227266</v>
      </c>
      <c r="N23" s="12">
        <f t="shared" si="4"/>
        <v>-1473346.9813626963</v>
      </c>
      <c r="O23" s="3">
        <v>15</v>
      </c>
      <c r="P23" s="19">
        <f>O23/'Anteil MS-Beitrag-Schüler-LK'!$L$35</f>
        <v>0.009927200529450696</v>
      </c>
      <c r="Q23" s="33">
        <f t="shared" si="11"/>
        <v>7188.066666666667</v>
      </c>
      <c r="R23" s="29">
        <f t="shared" si="12"/>
        <v>20.066666666666666</v>
      </c>
      <c r="S23" s="37">
        <f t="shared" si="7"/>
        <v>-351365.86559960025</v>
      </c>
      <c r="T23" s="16">
        <f t="shared" si="10"/>
        <v>6196.47545349802</v>
      </c>
    </row>
    <row r="24" spans="1:20" ht="12.75">
      <c r="A24" s="2" t="s">
        <v>16</v>
      </c>
      <c r="B24" s="10">
        <v>63619000</v>
      </c>
      <c r="C24" s="11">
        <f>B24/'Anteil MS-Beitrag-Schüler-LK'!$B$35</f>
        <v>0.0004844977954813405</v>
      </c>
      <c r="D24" s="3">
        <f t="shared" si="0"/>
        <v>81541.98237444405</v>
      </c>
      <c r="E24" s="10">
        <v>57412</v>
      </c>
      <c r="F24" s="10">
        <f t="shared" si="1"/>
        <v>138953.98237444405</v>
      </c>
      <c r="G24" s="10">
        <f t="shared" si="8"/>
        <v>26631.77743796143</v>
      </c>
      <c r="H24" s="3">
        <f t="shared" si="2"/>
        <v>108173.75981240548</v>
      </c>
      <c r="I24" s="39">
        <f t="shared" si="9"/>
        <v>-30780.22256203857</v>
      </c>
      <c r="J24" s="3">
        <v>76</v>
      </c>
      <c r="K24" s="19">
        <f>J24/'Anteil MS-Beitrag-Schüler-LK'!$G$35</f>
        <v>0.003378078051382345</v>
      </c>
      <c r="L24" s="3">
        <v>9923.987466</v>
      </c>
      <c r="M24" s="3">
        <f t="shared" si="3"/>
        <v>754223.047416</v>
      </c>
      <c r="N24" s="12">
        <f t="shared" si="4"/>
        <v>-615269.065041556</v>
      </c>
      <c r="O24" s="3">
        <v>3</v>
      </c>
      <c r="P24" s="19">
        <f>O24/'Anteil MS-Beitrag-Schüler-LK'!$L$35</f>
        <v>0.001985440105890139</v>
      </c>
      <c r="Q24" s="33">
        <f t="shared" si="11"/>
        <v>19137.333333333332</v>
      </c>
      <c r="R24" s="29">
        <f t="shared" si="12"/>
        <v>25.333333333333332</v>
      </c>
      <c r="S24" s="37">
        <f t="shared" si="7"/>
        <v>30780.22256203857</v>
      </c>
      <c r="T24" s="16">
        <f t="shared" si="10"/>
        <v>1423.3389449000722</v>
      </c>
    </row>
    <row r="25" spans="1:20" ht="12.75">
      <c r="A25" s="2" t="s">
        <v>17</v>
      </c>
      <c r="B25" s="10">
        <v>6365726000</v>
      </c>
      <c r="C25" s="11">
        <f>B25/'Anteil MS-Beitrag-Schüler-LK'!$B$35</f>
        <v>0.04847891689020971</v>
      </c>
      <c r="D25" s="3">
        <f t="shared" si="0"/>
        <v>8159102.112459173</v>
      </c>
      <c r="E25" s="10">
        <v>3501684</v>
      </c>
      <c r="F25" s="10">
        <f t="shared" si="1"/>
        <v>11660786.112459173</v>
      </c>
      <c r="G25" s="10">
        <f t="shared" si="8"/>
        <v>2664779.359358752</v>
      </c>
      <c r="H25" s="3">
        <f t="shared" si="2"/>
        <v>10823881.471817926</v>
      </c>
      <c r="I25" s="39">
        <f t="shared" si="9"/>
        <v>-836904.6406412479</v>
      </c>
      <c r="J25" s="3">
        <v>1112</v>
      </c>
      <c r="K25" s="19">
        <f>J25/'Anteil MS-Beitrag-Schüler-LK'!$G$35</f>
        <v>0.04942661569917326</v>
      </c>
      <c r="L25" s="3">
        <v>9923.987466</v>
      </c>
      <c r="M25" s="3">
        <f t="shared" si="3"/>
        <v>11035474.062192</v>
      </c>
      <c r="N25" s="28">
        <f t="shared" si="4"/>
        <v>625312.050267173</v>
      </c>
      <c r="O25" s="3">
        <v>80</v>
      </c>
      <c r="P25" s="19">
        <f>O25/'Anteil MS-Beitrag-Schüler-LK'!$L$35</f>
        <v>0.05294506949040371</v>
      </c>
      <c r="Q25" s="33">
        <f t="shared" si="11"/>
        <v>43771.05</v>
      </c>
      <c r="R25" s="29">
        <f t="shared" si="12"/>
        <v>13.9</v>
      </c>
      <c r="S25" s="37">
        <f t="shared" si="7"/>
        <v>836904.6406412479</v>
      </c>
      <c r="T25" s="16">
        <f t="shared" si="10"/>
        <v>9733.706359548494</v>
      </c>
    </row>
    <row r="26" spans="1:20" ht="12.75" customHeight="1">
      <c r="A26" s="2" t="s">
        <v>18</v>
      </c>
      <c r="B26" s="10">
        <v>3041969000</v>
      </c>
      <c r="C26" s="11">
        <f>B26/'Anteil MS-Beitrag-Schüler-LK'!$B$35</f>
        <v>0.023166464018965684</v>
      </c>
      <c r="D26" s="3">
        <f t="shared" si="0"/>
        <v>3898963.872138908</v>
      </c>
      <c r="E26" s="10">
        <v>714576</v>
      </c>
      <c r="F26" s="10">
        <f t="shared" si="1"/>
        <v>4613539.872138908</v>
      </c>
      <c r="G26" s="10">
        <f t="shared" si="8"/>
        <v>1273409.537735238</v>
      </c>
      <c r="H26" s="3">
        <f t="shared" si="2"/>
        <v>5172373.409874146</v>
      </c>
      <c r="I26" s="38">
        <f t="shared" si="9"/>
        <v>558833.537735238</v>
      </c>
      <c r="J26" s="3">
        <v>329</v>
      </c>
      <c r="K26" s="19">
        <f>J26/'Anteil MS-Beitrag-Schüler-LK'!$G$35</f>
        <v>0.01462352209085252</v>
      </c>
      <c r="L26" s="3">
        <v>9923.987466</v>
      </c>
      <c r="M26" s="3">
        <f t="shared" si="3"/>
        <v>3264991.876314</v>
      </c>
      <c r="N26" s="28">
        <f t="shared" si="4"/>
        <v>1348547.995824908</v>
      </c>
      <c r="O26" s="3">
        <v>23</v>
      </c>
      <c r="P26" s="19">
        <f>O26/'Anteil MS-Beitrag-Schüler-LK'!$L$35</f>
        <v>0.015221707478491065</v>
      </c>
      <c r="Q26" s="33">
        <f t="shared" si="11"/>
        <v>31068.521739130436</v>
      </c>
      <c r="R26" s="29">
        <f t="shared" si="12"/>
        <v>14.304347826086957</v>
      </c>
      <c r="S26" s="37">
        <f t="shared" si="7"/>
        <v>-558833.537735238</v>
      </c>
      <c r="T26" s="16">
        <f t="shared" si="10"/>
        <v>15721.499726061234</v>
      </c>
    </row>
    <row r="27" spans="1:20" ht="12.75">
      <c r="A27" s="2" t="s">
        <v>19</v>
      </c>
      <c r="B27" s="10">
        <v>3987640000</v>
      </c>
      <c r="C27" s="11">
        <f>B27/'Anteil MS-Beitrag-Schüler-LK'!$B$35</f>
        <v>0.030368330045634363</v>
      </c>
      <c r="D27" s="3">
        <f t="shared" si="0"/>
        <v>5111052.839491788</v>
      </c>
      <c r="E27" s="10">
        <v>197798</v>
      </c>
      <c r="F27" s="10">
        <f t="shared" si="1"/>
        <v>5308850.839491788</v>
      </c>
      <c r="G27" s="10">
        <f t="shared" si="8"/>
        <v>1669280.2619140905</v>
      </c>
      <c r="H27" s="3">
        <f t="shared" si="2"/>
        <v>6780333.101405879</v>
      </c>
      <c r="I27" s="38">
        <f t="shared" si="9"/>
        <v>1471482.2619140905</v>
      </c>
      <c r="J27" s="3">
        <v>383</v>
      </c>
      <c r="K27" s="19">
        <f>J27/'Anteil MS-Beitrag-Schüler-LK'!$G$35</f>
        <v>0.0170237354431505</v>
      </c>
      <c r="L27" s="3">
        <v>9923.987466</v>
      </c>
      <c r="M27" s="3">
        <f t="shared" si="3"/>
        <v>3800887.1994780004</v>
      </c>
      <c r="N27" s="28">
        <f t="shared" si="4"/>
        <v>1507963.640013788</v>
      </c>
      <c r="O27" s="3">
        <v>24</v>
      </c>
      <c r="P27" s="19">
        <f>O27/'Anteil MS-Beitrag-Schüler-LK'!$L$35</f>
        <v>0.01588352084712111</v>
      </c>
      <c r="Q27" s="33">
        <f t="shared" si="11"/>
        <v>8241.583333333334</v>
      </c>
      <c r="R27" s="29">
        <f t="shared" si="12"/>
        <v>15.958333333333334</v>
      </c>
      <c r="S27" s="37">
        <f t="shared" si="7"/>
        <v>-1471482.2619140905</v>
      </c>
      <c r="T27" s="16">
        <f t="shared" si="10"/>
        <v>17703.219585916133</v>
      </c>
    </row>
    <row r="28" spans="1:20" ht="12.75">
      <c r="A28" s="2" t="s">
        <v>20</v>
      </c>
      <c r="B28" s="10">
        <v>1632634000</v>
      </c>
      <c r="C28" s="11">
        <f>B28/'Anteil MS-Beitrag-Schüler-LK'!$B$35</f>
        <v>0.01243351158974336</v>
      </c>
      <c r="D28" s="3">
        <f t="shared" si="0"/>
        <v>2092585.7503563098</v>
      </c>
      <c r="E28" s="10">
        <v>832461</v>
      </c>
      <c r="F28" s="10">
        <f t="shared" si="1"/>
        <v>2925046.75035631</v>
      </c>
      <c r="G28" s="10">
        <f t="shared" si="8"/>
        <v>683442.7659291835</v>
      </c>
      <c r="H28" s="3">
        <f t="shared" si="2"/>
        <v>2776028.516285493</v>
      </c>
      <c r="I28" s="39">
        <f t="shared" si="9"/>
        <v>-149018.23407081654</v>
      </c>
      <c r="J28" s="3">
        <v>593</v>
      </c>
      <c r="K28" s="19">
        <f>J28/'Anteil MS-Beitrag-Schüler-LK'!$G$35</f>
        <v>0.026357898479864878</v>
      </c>
      <c r="L28" s="3">
        <v>9923.987466</v>
      </c>
      <c r="M28" s="3">
        <f t="shared" si="3"/>
        <v>5884924.567338</v>
      </c>
      <c r="N28" s="12">
        <f t="shared" si="4"/>
        <v>-2959877.81698169</v>
      </c>
      <c r="O28" s="3">
        <v>31</v>
      </c>
      <c r="P28" s="19">
        <f>O28/'Anteil MS-Beitrag-Schüler-LK'!$L$35</f>
        <v>0.020516214427531435</v>
      </c>
      <c r="Q28" s="33">
        <f t="shared" si="11"/>
        <v>26853.58064516129</v>
      </c>
      <c r="R28" s="29">
        <f t="shared" si="12"/>
        <v>19.129032258064516</v>
      </c>
      <c r="S28" s="37">
        <f t="shared" si="7"/>
        <v>149018.23407081654</v>
      </c>
      <c r="T28" s="16">
        <f t="shared" si="10"/>
        <v>4681.329707058167</v>
      </c>
    </row>
    <row r="29" spans="1:20" ht="12.75">
      <c r="A29" s="2" t="s">
        <v>21</v>
      </c>
      <c r="B29" s="10">
        <v>1409694000</v>
      </c>
      <c r="C29" s="11">
        <f>B29/'Anteil MS-Beitrag-Schüler-LK'!$B$35</f>
        <v>0.010735686434921529</v>
      </c>
      <c r="D29" s="3">
        <f t="shared" si="0"/>
        <v>1806838.2606039</v>
      </c>
      <c r="E29" s="10">
        <v>0</v>
      </c>
      <c r="F29" s="10">
        <f t="shared" si="1"/>
        <v>1806838.2606039</v>
      </c>
      <c r="G29" s="10">
        <f t="shared" si="8"/>
        <v>590117.0540817932</v>
      </c>
      <c r="H29" s="3">
        <f t="shared" si="2"/>
        <v>2396955.314685693</v>
      </c>
      <c r="I29" s="38">
        <f t="shared" si="9"/>
        <v>590117.0540817932</v>
      </c>
      <c r="J29" s="3">
        <v>252</v>
      </c>
      <c r="K29" s="19">
        <f>J29/'Anteil MS-Beitrag-Schüler-LK'!$G$35</f>
        <v>0.01120099564405725</v>
      </c>
      <c r="L29" s="3">
        <v>9923.987466</v>
      </c>
      <c r="M29" s="3">
        <f t="shared" si="3"/>
        <v>2500844.841432</v>
      </c>
      <c r="N29" s="12">
        <f t="shared" si="4"/>
        <v>-694006.5808281</v>
      </c>
      <c r="O29" s="3">
        <v>0</v>
      </c>
      <c r="P29" s="19">
        <f>O29/'Anteil MS-Beitrag-Schüler-LK'!$L$35</f>
        <v>0</v>
      </c>
      <c r="Q29" s="34" t="s">
        <v>44</v>
      </c>
      <c r="R29" s="29" t="s">
        <v>44</v>
      </c>
      <c r="S29" s="37">
        <f t="shared" si="7"/>
        <v>-590117.0540817932</v>
      </c>
      <c r="T29" s="16">
        <f t="shared" si="10"/>
        <v>9511.72743922894</v>
      </c>
    </row>
    <row r="30" spans="1:20" ht="12.75">
      <c r="A30" s="2" t="s">
        <v>22</v>
      </c>
      <c r="B30" s="10">
        <v>376967000</v>
      </c>
      <c r="C30" s="11">
        <f>B30/'Anteil MS-Beitrag-Schüler-LK'!$B$35</f>
        <v>0.0028708354496174804</v>
      </c>
      <c r="D30" s="3">
        <f t="shared" si="0"/>
        <v>483167.5516708381</v>
      </c>
      <c r="E30" s="10">
        <v>45547</v>
      </c>
      <c r="F30" s="10">
        <f t="shared" si="1"/>
        <v>528714.5516708381</v>
      </c>
      <c r="G30" s="10">
        <f t="shared" si="8"/>
        <v>157803.5059566483</v>
      </c>
      <c r="H30" s="3">
        <f t="shared" si="2"/>
        <v>640971.0576274864</v>
      </c>
      <c r="I30" s="38">
        <f t="shared" si="9"/>
        <v>112256.5059566483</v>
      </c>
      <c r="J30" s="3">
        <v>106</v>
      </c>
      <c r="K30" s="19">
        <f>J30/'Anteil MS-Beitrag-Schüler-LK'!$G$35</f>
        <v>0.004711529913770113</v>
      </c>
      <c r="L30" s="3">
        <v>9923.987466</v>
      </c>
      <c r="M30" s="3">
        <f t="shared" si="3"/>
        <v>1051942.671396</v>
      </c>
      <c r="N30" s="12">
        <f t="shared" si="4"/>
        <v>-523228.11972516193</v>
      </c>
      <c r="O30" s="3">
        <v>2</v>
      </c>
      <c r="P30" s="19">
        <f>O30/'Anteil MS-Beitrag-Schüler-LK'!$L$35</f>
        <v>0.0013236267372600927</v>
      </c>
      <c r="Q30" s="33">
        <f aca="true" t="shared" si="13" ref="Q30:Q35">E30/O30</f>
        <v>22773.5</v>
      </c>
      <c r="R30" s="29">
        <f aca="true" t="shared" si="14" ref="R30:R35">J30/O30</f>
        <v>53</v>
      </c>
      <c r="S30" s="37">
        <f t="shared" si="7"/>
        <v>-112256.5059566483</v>
      </c>
      <c r="T30" s="16">
        <f t="shared" si="10"/>
        <v>6046.896770070626</v>
      </c>
    </row>
    <row r="31" spans="1:20" ht="12.75">
      <c r="A31" s="2" t="s">
        <v>23</v>
      </c>
      <c r="B31" s="10">
        <v>734482000</v>
      </c>
      <c r="C31" s="11">
        <f>B31/'Anteil MS-Beitrag-Schüler-LK'!$B$35</f>
        <v>0.005593531960903597</v>
      </c>
      <c r="D31" s="3">
        <f t="shared" si="0"/>
        <v>941403.0132247664</v>
      </c>
      <c r="E31" s="10">
        <v>25109</v>
      </c>
      <c r="F31" s="10">
        <f t="shared" si="1"/>
        <v>966512.0132247664</v>
      </c>
      <c r="G31" s="10">
        <f t="shared" si="8"/>
        <v>307464.14052702475</v>
      </c>
      <c r="H31" s="3">
        <f t="shared" si="2"/>
        <v>1248867.1537517912</v>
      </c>
      <c r="I31" s="38">
        <f t="shared" si="9"/>
        <v>282355.14052702475</v>
      </c>
      <c r="J31" s="3">
        <v>176</v>
      </c>
      <c r="K31" s="19">
        <f>J31/'Anteil MS-Beitrag-Schüler-LK'!$G$35</f>
        <v>0.007822917592674904</v>
      </c>
      <c r="L31" s="3">
        <v>9923.987466</v>
      </c>
      <c r="M31" s="3">
        <f t="shared" si="3"/>
        <v>1746621.794016</v>
      </c>
      <c r="N31" s="12">
        <f t="shared" si="4"/>
        <v>-780109.7807912338</v>
      </c>
      <c r="O31" s="3">
        <v>4</v>
      </c>
      <c r="P31" s="19">
        <f>O31/'Anteil MS-Beitrag-Schüler-LK'!$L$35</f>
        <v>0.0026472534745201853</v>
      </c>
      <c r="Q31" s="33">
        <f t="shared" si="13"/>
        <v>6277.25</v>
      </c>
      <c r="R31" s="29">
        <f t="shared" si="14"/>
        <v>44</v>
      </c>
      <c r="S31" s="37">
        <f t="shared" si="7"/>
        <v>-282355.14052702475</v>
      </c>
      <c r="T31" s="16">
        <f t="shared" si="10"/>
        <v>7095.83610086245</v>
      </c>
    </row>
    <row r="32" spans="1:20" ht="12.75">
      <c r="A32" s="2" t="s">
        <v>24</v>
      </c>
      <c r="B32" s="10">
        <v>2026935000</v>
      </c>
      <c r="C32" s="11">
        <f>B32/'Anteil MS-Beitrag-Schüler-LK'!$B$35</f>
        <v>0.015436356105628364</v>
      </c>
      <c r="D32" s="3">
        <f t="shared" si="0"/>
        <v>2597970.7012707484</v>
      </c>
      <c r="E32" s="10">
        <v>1089609</v>
      </c>
      <c r="F32" s="10">
        <f t="shared" si="1"/>
        <v>3687579.7012707484</v>
      </c>
      <c r="G32" s="10">
        <f t="shared" si="8"/>
        <v>848502.5197066027</v>
      </c>
      <c r="H32" s="3">
        <f t="shared" si="2"/>
        <v>3446473.220977351</v>
      </c>
      <c r="I32" s="39">
        <f t="shared" si="9"/>
        <v>-241106.48029339733</v>
      </c>
      <c r="J32" s="3">
        <v>682</v>
      </c>
      <c r="K32" s="19">
        <f>J32/'Anteil MS-Beitrag-Schüler-LK'!$G$35</f>
        <v>0.030313805671615256</v>
      </c>
      <c r="L32" s="3">
        <v>9923.987466</v>
      </c>
      <c r="M32" s="3">
        <f t="shared" si="3"/>
        <v>6768159.451812</v>
      </c>
      <c r="N32" s="12">
        <f t="shared" si="4"/>
        <v>-3080579.7505412516</v>
      </c>
      <c r="O32" s="3">
        <v>33</v>
      </c>
      <c r="P32" s="19">
        <f>O32/'Anteil MS-Beitrag-Schüler-LK'!$L$35</f>
        <v>0.02183984116479153</v>
      </c>
      <c r="Q32" s="33">
        <f t="shared" si="13"/>
        <v>33018.454545454544</v>
      </c>
      <c r="R32" s="29">
        <f t="shared" si="14"/>
        <v>20.666666666666668</v>
      </c>
      <c r="S32" s="37">
        <f t="shared" si="7"/>
        <v>241106.48029339733</v>
      </c>
      <c r="T32" s="16">
        <f t="shared" si="10"/>
        <v>5053.479796154474</v>
      </c>
    </row>
    <row r="33" spans="1:20" ht="12.75">
      <c r="A33" s="2" t="s">
        <v>25</v>
      </c>
      <c r="B33" s="10">
        <v>4116381000</v>
      </c>
      <c r="C33" s="11">
        <f>B33/'Anteil MS-Beitrag-Schüler-LK'!$B$35</f>
        <v>0.031348771905582856</v>
      </c>
      <c r="D33" s="3">
        <f t="shared" si="0"/>
        <v>5276063.235016211</v>
      </c>
      <c r="E33" s="10">
        <v>1577521</v>
      </c>
      <c r="F33" s="10">
        <f t="shared" si="1"/>
        <v>6853584.235016211</v>
      </c>
      <c r="G33" s="10">
        <f t="shared" si="8"/>
        <v>1723172.9930029255</v>
      </c>
      <c r="H33" s="3">
        <f t="shared" si="2"/>
        <v>6999236.228019137</v>
      </c>
      <c r="I33" s="38">
        <f t="shared" si="9"/>
        <v>145651.99300292553</v>
      </c>
      <c r="J33" s="3">
        <v>607</v>
      </c>
      <c r="K33" s="19">
        <f>J33/'Anteil MS-Beitrag-Schüler-LK'!$G$35</f>
        <v>0.026980176015645837</v>
      </c>
      <c r="L33" s="3">
        <v>9923.987466</v>
      </c>
      <c r="M33" s="3">
        <f t="shared" si="3"/>
        <v>6023860.391862</v>
      </c>
      <c r="N33" s="28">
        <f t="shared" si="4"/>
        <v>829723.8431542106</v>
      </c>
      <c r="O33" s="3">
        <v>39</v>
      </c>
      <c r="P33" s="19">
        <f>O33/'Anteil MS-Beitrag-Schüler-LK'!$L$35</f>
        <v>0.025810721376571807</v>
      </c>
      <c r="Q33" s="33">
        <f t="shared" si="13"/>
        <v>40449.256410256414</v>
      </c>
      <c r="R33" s="29">
        <f t="shared" si="14"/>
        <v>15.564102564102564</v>
      </c>
      <c r="S33" s="37">
        <f t="shared" si="7"/>
        <v>-145651.99300292553</v>
      </c>
      <c r="T33" s="16">
        <f t="shared" si="10"/>
        <v>11530.866932486222</v>
      </c>
    </row>
    <row r="34" spans="1:20" ht="12.75">
      <c r="A34" s="2" t="s">
        <v>67</v>
      </c>
      <c r="B34" s="10">
        <v>18182819000</v>
      </c>
      <c r="C34" s="11">
        <f>B34/'Anteil MS-Beitrag-Schüler-LK'!$B$35</f>
        <v>0.13847334477335752</v>
      </c>
      <c r="D34" s="3">
        <f t="shared" si="0"/>
        <v>23305350.703653097</v>
      </c>
      <c r="E34" s="10">
        <v>7743947</v>
      </c>
      <c r="F34" s="10">
        <f t="shared" si="1"/>
        <v>31049297.703653097</v>
      </c>
      <c r="G34" s="10">
        <f t="shared" si="8"/>
        <v>7611574.982359616</v>
      </c>
      <c r="H34" s="3">
        <f t="shared" si="2"/>
        <v>30916925.68601271</v>
      </c>
      <c r="I34" s="39">
        <f t="shared" si="9"/>
        <v>-132372.0176403839</v>
      </c>
      <c r="J34" s="3">
        <v>1834</v>
      </c>
      <c r="K34" s="19">
        <f>J34/'Anteil MS-Beitrag-Schüler-LK'!$G$35</f>
        <v>0.08151835718730553</v>
      </c>
      <c r="L34" s="3">
        <v>9923.987466</v>
      </c>
      <c r="M34" s="3">
        <f t="shared" si="3"/>
        <v>18200593.012644</v>
      </c>
      <c r="N34" s="28">
        <f t="shared" si="4"/>
        <v>12848704.691009097</v>
      </c>
      <c r="O34" s="3">
        <v>239</v>
      </c>
      <c r="P34" s="19">
        <f>O34/'Anteil MS-Beitrag-Schüler-LK'!$L$35</f>
        <v>0.15817339510258108</v>
      </c>
      <c r="Q34" s="33">
        <f t="shared" si="13"/>
        <v>32401.451882845187</v>
      </c>
      <c r="R34" s="29">
        <f t="shared" si="14"/>
        <v>7.673640167364017</v>
      </c>
      <c r="S34" s="37">
        <f t="shared" si="7"/>
        <v>132372.0176403839</v>
      </c>
      <c r="T34" s="16">
        <f t="shared" si="10"/>
        <v>16857.647593245754</v>
      </c>
    </row>
    <row r="35" spans="1:20" ht="12.75">
      <c r="A35" s="13" t="s">
        <v>26</v>
      </c>
      <c r="B35" s="14">
        <f>SUM(B8:B34)</f>
        <v>131309163000</v>
      </c>
      <c r="C35" s="15">
        <f>B35/'Anteil MS-Beitrag-Schüler-LK'!$B$35</f>
        <v>1</v>
      </c>
      <c r="D35" s="14">
        <v>168302071</v>
      </c>
      <c r="E35" s="14">
        <f>SUM(E8:E34)</f>
        <v>54967799</v>
      </c>
      <c r="F35" s="14">
        <f t="shared" si="1"/>
        <v>223269870</v>
      </c>
      <c r="G35" s="14">
        <f>SUM(G8:G34)</f>
        <v>54967798.99999999</v>
      </c>
      <c r="H35" s="3">
        <f>SUM(H8:H34)</f>
        <v>223269870</v>
      </c>
      <c r="I35" s="40">
        <f>H35-F35</f>
        <v>0</v>
      </c>
      <c r="J35" s="18">
        <f>SUM(J8:J34)</f>
        <v>22498</v>
      </c>
      <c r="K35" s="26">
        <f>J35/'Anteil MS-Beitrag-Schüler-LK'!$G$35</f>
        <v>1</v>
      </c>
      <c r="L35" s="3">
        <v>9923.987466</v>
      </c>
      <c r="M35" s="18">
        <f>'Anteil MS-Beitrag-Schüler-LK'!$F$35/'Anteil MS-Beitrag-Schüler-LK'!$G$35*J35</f>
        <v>223269869.99999997</v>
      </c>
      <c r="N35" s="36">
        <f>SUM(N8:N34)</f>
        <v>-0.010068008676171303</v>
      </c>
      <c r="O35" s="18">
        <f>SUM(O8:O34)</f>
        <v>1511</v>
      </c>
      <c r="P35" s="27">
        <f>O35/'Anteil MS-Beitrag-Schüler-LK'!$L$35</f>
        <v>1</v>
      </c>
      <c r="Q35" s="33">
        <f t="shared" si="13"/>
        <v>36378.42422236929</v>
      </c>
      <c r="R35" s="29">
        <f t="shared" si="14"/>
        <v>14.889477167438782</v>
      </c>
      <c r="S35" s="37">
        <f>SUM(S8:S34)</f>
        <v>4.3655745685100555E-10</v>
      </c>
      <c r="T35" s="16">
        <f t="shared" si="10"/>
        <v>9923.987465552493</v>
      </c>
    </row>
    <row r="36" spans="14:17" ht="12.75">
      <c r="N36" s="21"/>
      <c r="O36" s="20"/>
      <c r="P36" s="20"/>
      <c r="Q36" s="35"/>
    </row>
    <row r="37" spans="14:17" ht="12.75">
      <c r="N37" s="21"/>
      <c r="O37" s="20"/>
      <c r="P37" s="20"/>
      <c r="Q37" s="35"/>
    </row>
    <row r="38" spans="14:17" ht="12.75">
      <c r="N38" s="21"/>
      <c r="O38" s="20"/>
      <c r="P38" s="20"/>
      <c r="Q38" s="35"/>
    </row>
    <row r="39" spans="14:17" ht="12.75">
      <c r="N39" s="21"/>
      <c r="O39" s="20"/>
      <c r="P39" s="20"/>
      <c r="Q39" s="35"/>
    </row>
    <row r="40" ht="12.75">
      <c r="N40" s="21"/>
    </row>
    <row r="41" ht="12.75">
      <c r="N41" s="21"/>
    </row>
    <row r="42" ht="12.75">
      <c r="N42" s="21"/>
    </row>
    <row r="43" ht="12.75">
      <c r="N43" s="21"/>
    </row>
    <row r="44" ht="12.75">
      <c r="N44" s="21"/>
    </row>
    <row r="45" ht="12.75">
      <c r="N45" s="21"/>
    </row>
    <row r="46" ht="12.75">
      <c r="N46" s="21"/>
    </row>
    <row r="47" ht="12.75">
      <c r="N47" s="21"/>
    </row>
    <row r="48" ht="12.75">
      <c r="N48" s="21"/>
    </row>
    <row r="49" ht="12.75">
      <c r="N49" s="21"/>
    </row>
    <row r="50" ht="12.75">
      <c r="N50" s="21"/>
    </row>
    <row r="51" ht="12.75">
      <c r="N51" s="21"/>
    </row>
    <row r="52" ht="12.75">
      <c r="N52" s="21"/>
    </row>
    <row r="53" ht="12.75">
      <c r="N53" s="21"/>
    </row>
    <row r="54" ht="12.75">
      <c r="N54" s="21"/>
    </row>
    <row r="55" ht="12.75">
      <c r="N55" s="21"/>
    </row>
    <row r="56" ht="12.75">
      <c r="N56" s="21"/>
    </row>
    <row r="57" ht="12.75">
      <c r="N57" s="21"/>
    </row>
    <row r="58" ht="12.75">
      <c r="N58" s="21"/>
    </row>
    <row r="59" ht="12.75">
      <c r="N59" s="21"/>
    </row>
    <row r="60" ht="12.75">
      <c r="N60" s="21"/>
    </row>
    <row r="61" ht="12.75">
      <c r="N61" s="21"/>
    </row>
    <row r="62" ht="12.75">
      <c r="N62" s="21"/>
    </row>
    <row r="63" ht="12.75">
      <c r="N63" s="21"/>
    </row>
    <row r="64" ht="12.75">
      <c r="N64" s="21"/>
    </row>
    <row r="65" ht="12.75">
      <c r="N65" s="21"/>
    </row>
    <row r="66" ht="12.75">
      <c r="N66" s="21"/>
    </row>
    <row r="67" ht="12.75">
      <c r="N67" s="21"/>
    </row>
    <row r="68" ht="12.75">
      <c r="N68" s="21"/>
    </row>
    <row r="69" ht="12.75">
      <c r="N69" s="21"/>
    </row>
    <row r="70" ht="12.75">
      <c r="N70" s="21"/>
    </row>
    <row r="71" ht="12.75">
      <c r="N71" s="21"/>
    </row>
    <row r="72" ht="12.75">
      <c r="N72" s="21"/>
    </row>
    <row r="73" ht="12.75">
      <c r="N73" s="21"/>
    </row>
    <row r="74" ht="12.75">
      <c r="N74" s="21"/>
    </row>
    <row r="75" ht="12.75">
      <c r="N75" s="21"/>
    </row>
    <row r="76" ht="12.75">
      <c r="N76" s="21"/>
    </row>
  </sheetData>
  <mergeCells count="2">
    <mergeCell ref="A1:T1"/>
    <mergeCell ref="A3:T3"/>
  </mergeCells>
  <printOptions/>
  <pageMargins left="0.26" right="0.6" top="0.57" bottom="0.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local-PFT557</cp:lastModifiedBy>
  <cp:lastPrinted>2012-02-07T07:49:36Z</cp:lastPrinted>
  <dcterms:created xsi:type="dcterms:W3CDTF">1996-10-14T23:33:28Z</dcterms:created>
  <dcterms:modified xsi:type="dcterms:W3CDTF">2012-02-12T14:45:34Z</dcterms:modified>
  <cp:category/>
  <cp:version/>
  <cp:contentType/>
  <cp:contentStatus/>
</cp:coreProperties>
</file>